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ernance" sheetId="1" r:id="rId4"/>
    <sheet name="Sustainable Development Aspect" sheetId="2" r:id="rId5"/>
    <sheet name="Gov_Radar" sheetId="3" r:id="rId6"/>
    <sheet name="SD_Radar" sheetId="4" r:id="rId7"/>
    <sheet name="Review Total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<sst xmlns="http://schemas.openxmlformats.org/spreadsheetml/2006/main" uniqueCount="177">
  <si>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FORMULIR ISIAN PENILAIAN</t>
  </si>
  <si>
    <t>IMPLEMENTASI PEMBANGUNAN BERKELANJUTAN DI WILAYAH PESISIR DAN LAUTAN</t>
  </si>
  <si>
    <t>Nama Daerah : Demak</t>
  </si>
  <si>
    <t>A. ASPEK TATA KELOLA</t>
  </si>
  <si>
    <t>No</t>
  </si>
  <si>
    <t>Elemen</t>
  </si>
  <si>
    <t>Indikator</t>
  </si>
  <si>
    <t>Parameter</t>
  </si>
  <si>
    <t>Daftar Periksa Pencapaian</t>
  </si>
  <si>
    <t>Tidak Ada (0)</t>
  </si>
  <si>
    <t>Dalam Proses (1)</t>
  </si>
  <si>
    <t>Ada (2)</t>
  </si>
  <si>
    <t>Nilai</t>
  </si>
  <si>
    <t>Bobot Parameter</t>
  </si>
  <si>
    <t>Skor</t>
  </si>
  <si>
    <t>Nilai Akhir</t>
  </si>
  <si>
    <t>(8) x (9)</t>
  </si>
  <si>
    <t>Skor Elemen</t>
  </si>
  <si>
    <t>A.    ASPEK TATA KELOLA</t>
  </si>
  <si>
    <t>A.I</t>
  </si>
  <si>
    <t>Kebijakan, strategi dan rencana</t>
  </si>
  <si>
    <t>Ketersediaan profil sumberdaya pesisir</t>
  </si>
  <si>
    <t>+</t>
  </si>
  <si>
    <t>Ketersediaan Rencana Tata Ruang (RZWP3K)</t>
  </si>
  <si>
    <t>Adanya peraturan daerah (Perda) mengenai pengelolaan wilayah pesisir secara terpadu</t>
  </si>
  <si>
    <t>Dokumen Pengarusutamaan Gender dalam Rencana Pembangunan</t>
  </si>
  <si>
    <t>Kebijakan, strategi dan rencana terkait dengan program ICM</t>
  </si>
  <si>
    <t>A.II</t>
  </si>
  <si>
    <t>Aransemen kelembagaan</t>
  </si>
  <si>
    <t>Ada kelompok kerja / badan pengelola wilayah pesisir beserta dasar hukumnya</t>
  </si>
  <si>
    <t>Adanya mekanisme perencanaan pengelolaan pesisir secara rutin</t>
  </si>
  <si>
    <t>Mekanisme Koordinasi</t>
  </si>
  <si>
    <t>Adanya keterwakilan lembaga dan pemangku kepentingan dalam kelompok kerja / badan pengelola wilayah pesisir</t>
  </si>
  <si>
    <t>Adanya mekanisme pelibatan stakeholder dalam perencanaan dan pengelolaan wilayah pesisir</t>
  </si>
  <si>
    <t>Adanya keterwakilan kelompok perempuan pesisir, disabilitas dan pemuda dalam perencanaan pengeloaan pesisir</t>
  </si>
  <si>
    <t>Partisipasi Stakholder dalam mekanisme perencanaan dan koordinasi</t>
  </si>
  <si>
    <t>A.III</t>
  </si>
  <si>
    <t>Legislasi</t>
  </si>
  <si>
    <t>Adanya mekanisme pemantauan ketaatan lingkungan</t>
  </si>
  <si>
    <t>Ketersediaan laporan hasil monitoring dan evaluasi terhadap kepatuhan atas peraturan pengelolaan lingkungan</t>
  </si>
  <si>
    <t>Administrasi pemantauan kepatuhan terhadap undang-undang</t>
  </si>
  <si>
    <t>Adanya mekanisme pelaporan pelanggaran dan kasus lingkungan hidup</t>
  </si>
  <si>
    <t>Adanya mekanisme penyelesaian pelanggaran dan kasus lingkungan hidup</t>
  </si>
  <si>
    <t>Kasus Lingkungan yang diajukan dan atau diselesaikan</t>
  </si>
  <si>
    <t>A.IV</t>
  </si>
  <si>
    <t>Informasi dan penyadaran publik</t>
  </si>
  <si>
    <t>Adanya program peningkatan kesadaran lingkungan untuk masyarakat</t>
  </si>
  <si>
    <t>Ketersediaan akses terhadap informasi program lingkungan</t>
  </si>
  <si>
    <t>Program Publikasi, Penyadaran masyarakat dan Pendidikan lingkungan</t>
  </si>
  <si>
    <t>Adanya mekanisme partisipasi stakeholder non-pemerintah dalam kegiatan penyadaran publik</t>
  </si>
  <si>
    <t>Partisipasi dan Mobilisasi stakeholder</t>
  </si>
  <si>
    <t>A.V</t>
  </si>
  <si>
    <t>Mekanisme pembiayaan</t>
  </si>
  <si>
    <t>Sudah adanya anggaran tahunan dari pemerintah untuk pelaksanaan program Pengelolaan Pesisir Terpadu</t>
  </si>
  <si>
    <t>Adanya mekanisme/sistem pembiayaan yang mendukung pelaksanaan program Pengelolaan Pesisir Terpadu (grant/NGO/swasta)</t>
  </si>
  <si>
    <t>Mekanisme pendanaan untuk Program Pengelolaan Pesisir Terpadu</t>
  </si>
  <si>
    <t>A.VI</t>
  </si>
  <si>
    <t>Peningkatan kapasitas</t>
  </si>
  <si>
    <t>Adanya Program Peningkatan Kapasitas di bidang Pengelolaan Pesisir Terpadu</t>
  </si>
  <si>
    <t>Adanya peningkatan kapasitas pada bidang pengelolaan pesisir terpadu bagi kelompok perempuan, disabilitas dan pemuda</t>
  </si>
  <si>
    <t>Adanya kerjasama lintas sektor dan atau dengan lembaga pendidikan/NGO dalam program peningkatan kapasitas di bidang Pengelolaan Pesisir Terpadu</t>
  </si>
  <si>
    <t>Program dan alokasi dana peningkatan kapasitas</t>
  </si>
  <si>
    <t>Sudah Memiliki staf yang berlatar pendidikan di bidang Pengelolaan Pesisir dan Laut</t>
  </si>
  <si>
    <t>Program ICM dikelola oleh staf yang berlatar pendidikan di bidang Pengelolaan Pesisir dan Laut</t>
  </si>
  <si>
    <t>Kualitas SDM di bidang ICM</t>
  </si>
  <si>
    <t>Jumlah</t>
  </si>
  <si>
    <t>FORMULIR REVIEW PEMBANGUNAN BERKELANJUTAN</t>
  </si>
  <si>
    <t>DI WILAYAH PESISIR</t>
  </si>
  <si>
    <t>B. ASPEK PEMBANGUNAN BERKELANJUTAN</t>
  </si>
  <si>
    <t>B.    ASPEK PEMBANGUNAN BERKELANJUTAN</t>
  </si>
  <si>
    <t>B.I</t>
  </si>
  <si>
    <t>Pencegahan dan pengelolaan kerusakan akibat alam maupun manusia</t>
  </si>
  <si>
    <t>Ketersediaan dokumen Rencana Penanggulangan Bencana (RPB) akibat perubahan iklim.</t>
  </si>
  <si>
    <t>Ketersediaan mekanisme kelembagaan untuk implementasi rencana tanggap darurat bencana/perubahan iklim (climate change)</t>
  </si>
  <si>
    <t>Ketersediaan sumberdaya manusia yang terlatih dalam penanganan bencana alam</t>
  </si>
  <si>
    <t>Ketersediaan sistem peringatan dini (early warning system) di lokasi-lokasi yang teridentifikasi</t>
  </si>
  <si>
    <t>Tingkat kesiagaan terhadap bahaya/bencana</t>
  </si>
  <si>
    <t>Ketersediaan peta kerentanan terhadap bencana bencana (longsor, banjir, badai, gempa bumi, tsunami dll)</t>
  </si>
  <si>
    <t>Ketersediaan peta lokasi pemukiman penduduk yang rawan terhadap bencana alam</t>
  </si>
  <si>
    <t>Ketersediaan peta daerah terdampak akibat perubahan iklim (climate change)</t>
  </si>
  <si>
    <t>Tingkat kerentanan terhadap bahaya bencana alam dan perubahan iklim</t>
  </si>
  <si>
    <t>B.II</t>
  </si>
  <si>
    <t>Perlindungan dan pengelolaan habitat</t>
  </si>
  <si>
    <t>Ketersediaan rencana pengelolaan (management plan) habitat pesisir / situs warisan/peninggalan sejarah</t>
  </si>
  <si>
    <t>Ketersediaan sumberdaya untuk implementasi rencana pengelolaan habitat pesisir / situs warisan/peninggalan sejarah</t>
  </si>
  <si>
    <t>Rencana dan pelaksanaan pengelolaan habitat / situs warisan</t>
  </si>
  <si>
    <t>Ketersediaan data dan informasi mengenai luasan habitat pesisir</t>
  </si>
  <si>
    <t>Ketersediaan data dan informasi mengenai status habitat pesisir</t>
  </si>
  <si>
    <t>Adanya program pendataan dan monitoring status habitat dan spesies di wilayah pesisir</t>
  </si>
  <si>
    <t>Ketersediaan Data mengenai Habitat dan spesies Pesisir</t>
  </si>
  <si>
    <t>Adanya kawasan lindung (terrestrial) yang sudah ditetapkan oleh pemerintah daerah</t>
  </si>
  <si>
    <t>Adanya kawasan lindung (perairan laut) yang sudah ditetapkan oleh pemerintah daerah</t>
  </si>
  <si>
    <t>Adanya inisiasi masyarakat dalam perlindungan habitat pesisir</t>
  </si>
  <si>
    <t>Adanya mekanisme kontrol terhadap kegiatan reklamasi dan konversi lahan pesisir</t>
  </si>
  <si>
    <t>Program Perlindungan Habitat Pesisir, Warisan Alam dan Budaya</t>
  </si>
  <si>
    <t>B.III</t>
  </si>
  <si>
    <t>Pemanfaatan dan pengelolaan suplai sumberdaya air serta restorasinya</t>
  </si>
  <si>
    <t>Adanya dokumen Pola Pengelolaan dan Rencana Induk Pengelolaan Sumberdaya Air</t>
  </si>
  <si>
    <t>Data akses populasi terhadap air bersih di pesisir</t>
  </si>
  <si>
    <t>Adanya Program Pendayagunaan dan Pemanfaatan Sumberdaya Air</t>
  </si>
  <si>
    <t>Adanya Program Konservasi sumberdaya Air</t>
  </si>
  <si>
    <t>Adanya program penyediaan air minum untuk masyarakat pesisir</t>
  </si>
  <si>
    <t>Adanya Kelembagaan yang menangani Pengelolaan Sumberdaya Air (Sistem/mekanisme koordinasi antar stakeholders dalam pengelolaan sumberdaya air)</t>
  </si>
  <si>
    <t>Dokumen dan Program Pengelolaan, Pemanfaatan dan Konservasi Sumberdaya Air</t>
  </si>
  <si>
    <t>B.IV</t>
  </si>
  <si>
    <t>Ketahanan pangan dan peningkatan mata pencaharian</t>
  </si>
  <si>
    <t>Adanya Rencana Pengelolaan Perikanan</t>
  </si>
  <si>
    <t>Adanya wilayah/daerah perlindungan habitat ikan</t>
  </si>
  <si>
    <t>Adanya program perbaikan dan atau pengayaan stok sumberdaya ikan seperti restocking atau pelepasan ikan</t>
  </si>
  <si>
    <t>Rencana dan Pelaporan Pelaksanaan Pengelolaan Sumberdaya Perikanan</t>
  </si>
  <si>
    <t>Adanya program untuk peningkatan produksi hasil laut baik melalui tangkapan/budidaya/pengolahan</t>
  </si>
  <si>
    <t>Tersedianya sarana prasarana pendukung perikanan (tangkap/budidaya/pengolahan)</t>
  </si>
  <si>
    <t>Adanya buku laporan tahunan /Statistik perikanan</t>
  </si>
  <si>
    <t>Dorongan Produksi Perikanan</t>
  </si>
  <si>
    <t>Adanya laporan status gizi dan kesehatan masyarakat tersegregasi berdasar jenis kelamin, usia, dan disabilitas</t>
  </si>
  <si>
    <t>Adanya program perbaikan gizi masyarakat</t>
  </si>
  <si>
    <t>Adanya Mekanisme jaminan pasokan pangan ke wilayah pesisir dan pulau-pulau kecil</t>
  </si>
  <si>
    <t>Status Gizi Masyarakat</t>
  </si>
  <si>
    <t>Adanya data kemiskinan penduduk di wilayah pesisir beserta penyebarannya</t>
  </si>
  <si>
    <t>Adanya data penduduk pesisir tersegregrasi berdasar jenis kelamin, disabilitas dan jenis pekerjaan/aktivitas</t>
  </si>
  <si>
    <t>Adanya program penanggulangan kemiskinan masyarakat pesisir</t>
  </si>
  <si>
    <t>Adanya data mengenai tingkat Pendidikan penduduk masyarakat pesisir</t>
  </si>
  <si>
    <t>Adanya program wajib belajar 9 Tahun</t>
  </si>
  <si>
    <t>Tingkat Kemiskinan, Pendidikan dan Lapangan Pekerjaan</t>
  </si>
  <si>
    <t>Adanya program mata pencaharian alternatif bagi masyarakat pesisir</t>
  </si>
  <si>
    <t>Adanya program bimbingan teknis dan manajemen usaha untuk mata pencaharian bagi masyarakat pesisir di berbagai sektor</t>
  </si>
  <si>
    <t>Program Pengembangan Mata Pencaharian Masyarakat</t>
  </si>
  <si>
    <t>B.V</t>
  </si>
  <si>
    <t>Pengelolaan dan pengurangan pencemaran serta pengelolaan dampak pencemaran</t>
  </si>
  <si>
    <t>Ketersediaan rencana pengelolaan pencemaran di wilayah pesisir dan laut</t>
  </si>
  <si>
    <t>Adanya program monitoring lingkungan pesisir</t>
  </si>
  <si>
    <t>Ketersediaan anggaran untuk pengelolaan pencemaran dan limbah</t>
  </si>
  <si>
    <t>Ketersediaan sumberdaya manusia dalam pengelolaan pencemaran dan limbah</t>
  </si>
  <si>
    <t>Adannya data kasus sakit pada masyarakat pesisir</t>
  </si>
  <si>
    <t>Rencana Pengelolaan Pencemaran</t>
  </si>
  <si>
    <t>Ketersediaan data pemantauan kualitas air laut</t>
  </si>
  <si>
    <t>Pemantauan Kualitas Air</t>
  </si>
  <si>
    <t>Adanya program perbaikan sanitasi lingkungan di wilayah pesisir</t>
  </si>
  <si>
    <t>Ketersediaan sarana prasarana sanitasi lingkungan di wilayah pesisir</t>
  </si>
  <si>
    <t>Adanya sistem pengelolaan limbah domestik di wilayah pesisir</t>
  </si>
  <si>
    <t>Adanya program/rencana pengelolaan dampak limbah domestik pada masyarakat</t>
  </si>
  <si>
    <t>Kualitas Sanitasi dan Penanganan Limbah Domestik</t>
  </si>
  <si>
    <t>Adanya program pengelolaan limbah pertanian</t>
  </si>
  <si>
    <t>Adanya program pengelolaan limbah industri</t>
  </si>
  <si>
    <t>Adanya program pengelolaan limbah bahan beracun dan berbahaya (B3)</t>
  </si>
  <si>
    <t>Adanya program/rencana pengelolaan dampak limbah B3 pada masyarakat</t>
  </si>
  <si>
    <t>Pengelolaan Limbah Industri, Pertanian dan Limbah B3</t>
  </si>
  <si>
    <t>Review Total Penilaian ICM</t>
  </si>
  <si>
    <t>Tata Kelola</t>
  </si>
  <si>
    <t>Pembangunan Berkelanjutan</t>
  </si>
  <si>
    <t>Total</t>
  </si>
  <si>
    <t>Nilai Per Elemen</t>
  </si>
  <si>
    <t>Hasil Pencapaian Per Elemen</t>
  </si>
  <si>
    <t>Nilai Per Aspek</t>
  </si>
  <si>
    <t>Hasil Pencapaian Per Aspek</t>
  </si>
  <si>
    <t>Nilai Overall</t>
  </si>
  <si>
    <t>Hasil Pencapaian Overall</t>
  </si>
  <si>
    <t>Keterangan:</t>
  </si>
  <si>
    <t>Nilai Per Elemen (Tata Kelola)</t>
  </si>
  <si>
    <t>Merah</t>
  </si>
  <si>
    <t>&lt;= 5,56</t>
  </si>
  <si>
    <t>Kuning</t>
  </si>
  <si>
    <t>di atas 5,56 sampai 11,11</t>
  </si>
  <si>
    <t>Hijau</t>
  </si>
  <si>
    <t>&gt; 11,11</t>
  </si>
  <si>
    <t>Nilai Per Elemen (Pembangunan Berkelanjutan)</t>
  </si>
  <si>
    <t>&lt;= 6,67</t>
  </si>
  <si>
    <t>di atas 6,67 sampai 13,33</t>
  </si>
  <si>
    <t>&gt; 13,33</t>
  </si>
  <si>
    <t>Hasil Capaian Per Aspek</t>
  </si>
  <si>
    <t>&lt;= 33,33</t>
  </si>
  <si>
    <t>di atas 33,33 sampai 66,67</t>
  </si>
  <si>
    <t>&gt; 66,67</t>
  </si>
  <si>
    <t>Hasil Capaian Overall</t>
  </si>
  <si>
    <t>&lt;= 66,67</t>
  </si>
  <si>
    <t>di atas 66,67 sampai 133,33</t>
  </si>
  <si>
    <t>&gt; 133,33</t>
  </si>
</sst>
</file>

<file path=xl/styles.xml><?xml version="1.0" encoding="utf-8"?>
<styleSheet xmlns="http://schemas.openxmlformats.org/spreadsheetml/2006/main">
  <numFmts count="1">
    <numFmt numFmtId="164" formatCode="0.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  <xf xfId="0" fontId="0" numFmtId="2" fillId="0" borderId="1" applyFont="0" applyNumberFormat="1" applyFill="0" applyBorder="1" applyAlignment="0"/>
    <xf xfId="0" fontId="1" numFmtId="2" fillId="0" borderId="1" applyFont="1" applyNumberFormat="1" applyFill="0" applyBorder="1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2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3">
    <dxf>
      <fill>
        <patternFill patternType="solid">
          <fgColor rgb="FFC6EFCE"/>
          <bgColor rgb="FFC6EFCE"/>
        </patternFill>
      </fill>
      <border/>
    </dxf>
    <dxf>
      <fill>
        <patternFill patternType="solid">
          <fgColor rgb="FFFFEB9C"/>
          <bgColor rgb="FFFFEB9C"/>
        </patternFill>
      </fill>
      <border/>
    </dxf>
    <dxf>
      <fill>
        <patternFill patternType="solid">
          <fgColor rgb="FFFFC7CE"/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Radar Aspek Tata Kelola</a:t>
            </a:r>
          </a:p>
        </c:rich>
      </c:tx>
      <c:layout/>
      <c:overlay val="0"/>
    </c:title>
    <c:autoTitleDeleted val="0"/>
    <c:plotArea>
      <c:layout/>
      <c:radarChart>
        <c:ser>
          <c:idx val="0"/>
          <c:order val="0"/>
          <c:tx>
            <c:strRef>
              <c:f>'Gov_Radar'!$D$20</c:f>
              <c:strCache>
                <c:ptCount val="1"/>
                <c:pt idx="0">
                  <c:v>Skor</c:v>
                </c:pt>
              </c:strCache>
            </c:strRef>
          </c:tx>
          <c:spPr>
            <a:ln/>
          </c:spPr>
          <c:cat>
            <c:strRef>
              <c:f>'Gov_Radar'!$C$21:$C$26</c:f>
              <c:strCache>
                <c:ptCount val="6"/>
                <c:pt idx="0">
                  <c:v>Kebijakan, strategi dan rencana</c:v>
                </c:pt>
                <c:pt idx="1">
                  <c:v>Aransemen kelembagaan</c:v>
                </c:pt>
                <c:pt idx="2">
                  <c:v>Legislasi</c:v>
                </c:pt>
                <c:pt idx="3">
                  <c:v>Informasi dan penyadaran publik</c:v>
                </c:pt>
                <c:pt idx="4">
                  <c:v>Mekanisme pembiayaan</c:v>
                </c:pt>
                <c:pt idx="5">
                  <c:v>Peningkatan kapasitas</c:v>
                </c:pt>
              </c:strCache>
            </c:strRef>
          </c:cat>
          <c:val>
            <c:numRef>
              <c:f>'Gov_Radar'!$D$21:$D$26</c:f>
              <c:numCache>
                <c:ptCount val="6"/>
                <c:pt idx="0">
                  <c:v>12.5</c:v>
                </c:pt>
                <c:pt idx="1">
                  <c:v>2.7777777777778</c:v>
                </c:pt>
                <c:pt idx="2">
                  <c:v>0</c:v>
                </c:pt>
                <c:pt idx="3">
                  <c:v>4.1666666666667</c:v>
                </c:pt>
                <c:pt idx="4">
                  <c:v>0</c:v>
                </c:pt>
                <c:pt idx="5">
                  <c:v>12.5</c:v>
                </c:pt>
              </c:numCache>
            </c:numRef>
          </c:val>
        </c:ser>
        <c:axId val="110438656"/>
        <c:axId val="110444544"/>
      </c:rad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Radar Aspek Pembangunan Berkelanjutan</a:t>
            </a:r>
          </a:p>
        </c:rich>
      </c:tx>
      <c:layout/>
      <c:overlay val="0"/>
    </c:title>
    <c:autoTitleDeleted val="0"/>
    <c:plotArea>
      <c:layout/>
      <c:radarChart>
        <c:ser>
          <c:idx val="0"/>
          <c:order val="0"/>
          <c:tx>
            <c:strRef>
              <c:f>'SD_Radar'!$C$6</c:f>
              <c:strCache>
                <c:ptCount val="1"/>
                <c:pt idx="0">
                  <c:v>Skor</c:v>
                </c:pt>
              </c:strCache>
            </c:strRef>
          </c:tx>
          <c:spPr>
            <a:ln/>
          </c:spPr>
          <c:cat>
            <c:strRef>
              <c:f>'SD_Radar'!$B$7:$B$11</c:f>
              <c:strCache>
                <c:ptCount val="5"/>
                <c:pt idx="0">
                  <c:v>Pencegahan dan pengelolaan kerusakan akibat alam maupun manusia</c:v>
                </c:pt>
                <c:pt idx="1">
                  <c:v>Perlindungan dan pengelolaan habitat</c:v>
                </c:pt>
                <c:pt idx="2">
                  <c:v>Pemanfaatan dan pengelolaan suplai sumberdaya air serta restorasinya</c:v>
                </c:pt>
                <c:pt idx="3">
                  <c:v>Ketahanan pangan dan peningkatan mata pencaharian</c:v>
                </c:pt>
                <c:pt idx="4">
                  <c:v>Pengelolaan dan pengurangan pencemaran serta pengelolaan dampak pencemaran</c:v>
                </c:pt>
              </c:strCache>
            </c:strRef>
          </c:cat>
          <c:val>
            <c:numRef>
              <c:f>'SD_Radar'!$C$7:$C$11</c:f>
              <c:numCache>
                <c:ptCount val="5"/>
                <c:pt idx="0">
                  <c:v>20</c:v>
                </c:pt>
                <c:pt idx="1">
                  <c:v>0</c:v>
                </c:pt>
                <c:pt idx="2">
                  <c:v>13.333333333333</c:v>
                </c:pt>
                <c:pt idx="3">
                  <c:v>16.666666666667</c:v>
                </c:pt>
                <c:pt idx="4">
                  <c:v>13.5</c:v>
                </c:pt>
              </c:numCache>
            </c:numRef>
          </c:val>
        </c:ser>
        <c:axId val="110438656"/>
        <c:axId val="110444544"/>
      </c:rad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95250</xdr:colOff>
      <xdr:row>17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11</xdr:col>
      <xdr:colOff>95250</xdr:colOff>
      <xdr:row>17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0"/>
  <sheetViews>
    <sheetView tabSelected="1" workbookViewId="0" showGridLines="true" showRowColHeaders="1">
      <pane xSplit="4" ySplit="10" activePane="bottomRight" state="frozen" topLeftCell="E11"/>
      <selection pane="bottomRight" activeCell="J11" sqref="J11:K40"/>
    </sheetView>
  </sheetViews>
  <sheetFormatPr defaultRowHeight="14.4" outlineLevelRow="0" outlineLevelCol="0"/>
  <cols>
    <col min="1" max="1" width="7" customWidth="true" style="0"/>
    <col min="2" max="2" width="22" customWidth="true" style="0"/>
    <col min="3" max="3" width="30" customWidth="true" style="0"/>
    <col min="4" max="4" width="55" customWidth="true" style="0"/>
    <col min="5" max="5" width="12" customWidth="true" style="0"/>
    <col min="6" max="6" width="12" customWidth="true" style="0"/>
    <col min="7" max="7" width="10" customWidth="true" style="0"/>
    <col min="8" max="8" width="12" customWidth="true" style="0"/>
    <col min="9" max="9" width="8" customWidth="true" style="0"/>
    <col min="10" max="10" width="12" customWidth="true" style="0"/>
    <col min="11" max="11" width="12" customWidth="true" style="0"/>
  </cols>
  <sheetData>
    <row r="1" spans="1:11">
      <c r="A1" s="1" t="s">
        <v>0</v>
      </c>
    </row>
    <row r="2" spans="1:11">
      <c r="A2" s="1" t="s">
        <v>1</v>
      </c>
    </row>
    <row r="3" spans="1:11">
      <c r="A3" s="1" t="s">
        <v>2</v>
      </c>
    </row>
    <row r="5" spans="1:11">
      <c r="A5" s="1" t="s">
        <v>3</v>
      </c>
    </row>
    <row r="6" spans="1:1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/>
      <c r="G6" s="2"/>
      <c r="H6" s="2" t="s">
        <v>12</v>
      </c>
      <c r="I6" s="2"/>
      <c r="J6" s="2" t="s">
        <v>15</v>
      </c>
      <c r="K6" s="2" t="s">
        <v>17</v>
      </c>
    </row>
    <row r="7" spans="1:11">
      <c r="A7" s="2"/>
      <c r="B7" s="2"/>
      <c r="C7" s="2"/>
      <c r="D7" s="2"/>
      <c r="E7" s="2" t="s">
        <v>9</v>
      </c>
      <c r="F7" s="2" t="s">
        <v>10</v>
      </c>
      <c r="G7" s="2" t="s">
        <v>11</v>
      </c>
      <c r="H7" s="2" t="s">
        <v>13</v>
      </c>
      <c r="I7" s="2" t="s">
        <v>14</v>
      </c>
      <c r="J7" s="2"/>
      <c r="K7" s="2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 t="s">
        <v>16</v>
      </c>
      <c r="K8" s="2"/>
    </row>
    <row r="9" spans="1:11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1">
      <c r="A10" s="4" t="s">
        <v>18</v>
      </c>
      <c r="B10" s="4"/>
      <c r="C10" s="4"/>
      <c r="D10" s="4"/>
      <c r="E10" s="4"/>
      <c r="F10" s="4"/>
      <c r="G10" s="4"/>
      <c r="H10" s="4"/>
      <c r="I10" s="4"/>
      <c r="J10" s="4"/>
    </row>
    <row r="11" spans="1:11">
      <c r="A11" s="6" t="s">
        <v>19</v>
      </c>
      <c r="B11" s="6" t="s">
        <v>20</v>
      </c>
      <c r="C11" s="6" t="s">
        <v>26</v>
      </c>
      <c r="D11" s="6" t="s">
        <v>21</v>
      </c>
      <c r="E11" s="8" t="s">
        <v>22</v>
      </c>
      <c r="F11" s="8"/>
      <c r="G11" s="8"/>
      <c r="H11" s="9">
        <f>50/6/4</f>
        <v>2.083333333333333</v>
      </c>
      <c r="I11" s="8">
        <v>0</v>
      </c>
      <c r="J11" s="11">
        <f>H11*I11</f>
        <v>0</v>
      </c>
      <c r="K11" s="11"/>
    </row>
    <row r="12" spans="1:11">
      <c r="A12" s="6"/>
      <c r="B12" s="6"/>
      <c r="C12" s="6"/>
      <c r="D12" s="6" t="s">
        <v>23</v>
      </c>
      <c r="E12" s="8"/>
      <c r="F12" s="8"/>
      <c r="G12" s="8" t="s">
        <v>22</v>
      </c>
      <c r="H12" s="9">
        <f>50/6/4</f>
        <v>2.083333333333333</v>
      </c>
      <c r="I12" s="8">
        <v>2</v>
      </c>
      <c r="J12" s="11">
        <f>H12*I12</f>
        <v>4.16666666666667</v>
      </c>
      <c r="K12" s="11"/>
    </row>
    <row r="13" spans="1:11">
      <c r="A13" s="6"/>
      <c r="B13" s="6"/>
      <c r="C13" s="6"/>
      <c r="D13" s="6" t="s">
        <v>24</v>
      </c>
      <c r="E13" s="8"/>
      <c r="F13" s="8"/>
      <c r="G13" s="8" t="s">
        <v>22</v>
      </c>
      <c r="H13" s="9">
        <f>50/6/4</f>
        <v>2.083333333333333</v>
      </c>
      <c r="I13" s="8">
        <v>2</v>
      </c>
      <c r="J13" s="11">
        <f>H13*I13</f>
        <v>4.16666666666667</v>
      </c>
      <c r="K13" s="11"/>
    </row>
    <row r="14" spans="1:11">
      <c r="A14" s="6"/>
      <c r="B14" s="6"/>
      <c r="C14" s="6"/>
      <c r="D14" s="6" t="s">
        <v>25</v>
      </c>
      <c r="E14" s="8"/>
      <c r="F14" s="8"/>
      <c r="G14" s="8" t="s">
        <v>22</v>
      </c>
      <c r="H14" s="9">
        <f>50/6/4</f>
        <v>2.083333333333333</v>
      </c>
      <c r="I14" s="8">
        <v>2</v>
      </c>
      <c r="J14" s="11">
        <f>H14*I14</f>
        <v>4.16666666666667</v>
      </c>
      <c r="K14" s="11"/>
    </row>
    <row r="15" spans="1:11">
      <c r="A15" s="6"/>
      <c r="B15" s="6"/>
      <c r="C15" s="6"/>
      <c r="D15" s="6"/>
      <c r="E15" s="8"/>
      <c r="F15" s="8"/>
      <c r="G15" s="8"/>
      <c r="H15" s="9"/>
      <c r="I15" s="8"/>
      <c r="J15" s="11"/>
      <c r="K15" s="12">
        <f>SUM(J11:J14)</f>
        <v>12.5</v>
      </c>
    </row>
    <row r="16" spans="1:11">
      <c r="A16" s="6" t="s">
        <v>27</v>
      </c>
      <c r="B16" s="6" t="s">
        <v>28</v>
      </c>
      <c r="C16" s="6" t="s">
        <v>31</v>
      </c>
      <c r="D16" s="6" t="s">
        <v>29</v>
      </c>
      <c r="E16" s="8" t="s">
        <v>22</v>
      </c>
      <c r="F16" s="8"/>
      <c r="G16" s="8"/>
      <c r="H16" s="9">
        <f>50/6/2/2</f>
        <v>2.083333333333333</v>
      </c>
      <c r="I16" s="8">
        <v>0</v>
      </c>
      <c r="J16" s="11">
        <f>H16*I16</f>
        <v>0</v>
      </c>
      <c r="K16" s="11"/>
    </row>
    <row r="17" spans="1:11">
      <c r="A17" s="6"/>
      <c r="B17" s="6"/>
      <c r="C17" s="6"/>
      <c r="D17" s="6" t="s">
        <v>30</v>
      </c>
      <c r="E17" s="8" t="s">
        <v>22</v>
      </c>
      <c r="F17" s="8"/>
      <c r="G17" s="8"/>
      <c r="H17" s="9">
        <f>50/6/2/2</f>
        <v>2.083333333333333</v>
      </c>
      <c r="I17" s="8">
        <v>0</v>
      </c>
      <c r="J17" s="11">
        <f>H17*I17</f>
        <v>0</v>
      </c>
      <c r="K17" s="11"/>
    </row>
    <row r="18" spans="1:11">
      <c r="A18" s="6"/>
      <c r="B18" s="6"/>
      <c r="C18" s="6" t="s">
        <v>35</v>
      </c>
      <c r="D18" s="6" t="s">
        <v>32</v>
      </c>
      <c r="E18" s="8" t="s">
        <v>22</v>
      </c>
      <c r="F18" s="8"/>
      <c r="G18" s="8"/>
      <c r="H18" s="9">
        <f>50/6/2/3</f>
        <v>1.38888888888889</v>
      </c>
      <c r="I18" s="8">
        <v>0</v>
      </c>
      <c r="J18" s="11">
        <f>H18*I18</f>
        <v>0</v>
      </c>
      <c r="K18" s="11"/>
    </row>
    <row r="19" spans="1:11">
      <c r="A19" s="6"/>
      <c r="B19" s="6"/>
      <c r="C19" s="6"/>
      <c r="D19" s="6" t="s">
        <v>33</v>
      </c>
      <c r="E19" s="8" t="s">
        <v>22</v>
      </c>
      <c r="F19" s="8"/>
      <c r="G19" s="8"/>
      <c r="H19" s="9">
        <f>50/6/2/3</f>
        <v>1.38888888888889</v>
      </c>
      <c r="I19" s="8">
        <v>0</v>
      </c>
      <c r="J19" s="11">
        <f>H19*I19</f>
        <v>0</v>
      </c>
      <c r="K19" s="11"/>
    </row>
    <row r="20" spans="1:11">
      <c r="A20" s="6"/>
      <c r="B20" s="6"/>
      <c r="C20" s="6"/>
      <c r="D20" s="6" t="s">
        <v>34</v>
      </c>
      <c r="E20" s="8"/>
      <c r="F20" s="8"/>
      <c r="G20" s="8" t="s">
        <v>22</v>
      </c>
      <c r="H20" s="9">
        <f>50/6/2/3</f>
        <v>1.38888888888889</v>
      </c>
      <c r="I20" s="8">
        <v>2</v>
      </c>
      <c r="J20" s="11">
        <f>H20*I20</f>
        <v>2.77777777777778</v>
      </c>
      <c r="K20" s="11"/>
    </row>
    <row r="21" spans="1:11">
      <c r="A21" s="6"/>
      <c r="B21" s="6"/>
      <c r="C21" s="6"/>
      <c r="D21" s="6"/>
      <c r="E21" s="8"/>
      <c r="F21" s="8"/>
      <c r="G21" s="8"/>
      <c r="H21" s="9"/>
      <c r="I21" s="8"/>
      <c r="J21" s="11"/>
      <c r="K21" s="12">
        <f>SUM(J16:J20)</f>
        <v>2.77777777777778</v>
      </c>
    </row>
    <row r="22" spans="1:11">
      <c r="A22" s="6" t="s">
        <v>36</v>
      </c>
      <c r="B22" s="6" t="s">
        <v>37</v>
      </c>
      <c r="C22" s="6" t="s">
        <v>40</v>
      </c>
      <c r="D22" s="6" t="s">
        <v>38</v>
      </c>
      <c r="E22" s="8" t="s">
        <v>22</v>
      </c>
      <c r="F22" s="8"/>
      <c r="G22" s="8"/>
      <c r="H22" s="9">
        <f>50/6/2/2</f>
        <v>2.083333333333333</v>
      </c>
      <c r="I22" s="8">
        <v>0</v>
      </c>
      <c r="J22" s="11">
        <f>H22*I22</f>
        <v>0</v>
      </c>
      <c r="K22" s="11"/>
    </row>
    <row r="23" spans="1:11">
      <c r="A23" s="6"/>
      <c r="B23" s="6"/>
      <c r="C23" s="6"/>
      <c r="D23" s="6" t="s">
        <v>39</v>
      </c>
      <c r="E23" s="8" t="s">
        <v>22</v>
      </c>
      <c r="F23" s="8"/>
      <c r="G23" s="8"/>
      <c r="H23" s="9">
        <f>50/6/2/2</f>
        <v>2.083333333333333</v>
      </c>
      <c r="I23" s="8">
        <v>0</v>
      </c>
      <c r="J23" s="11">
        <f>H23*I23</f>
        <v>0</v>
      </c>
      <c r="K23" s="11"/>
    </row>
    <row r="24" spans="1:11">
      <c r="A24" s="6"/>
      <c r="B24" s="6"/>
      <c r="C24" s="6" t="s">
        <v>43</v>
      </c>
      <c r="D24" s="6" t="s">
        <v>41</v>
      </c>
      <c r="E24" s="8" t="s">
        <v>22</v>
      </c>
      <c r="F24" s="8"/>
      <c r="G24" s="8"/>
      <c r="H24" s="9">
        <f>50/6/2/2</f>
        <v>2.083333333333333</v>
      </c>
      <c r="I24" s="8">
        <v>0</v>
      </c>
      <c r="J24" s="11">
        <f>H24*I24</f>
        <v>0</v>
      </c>
      <c r="K24" s="11"/>
    </row>
    <row r="25" spans="1:11">
      <c r="A25" s="6"/>
      <c r="B25" s="6"/>
      <c r="C25" s="6"/>
      <c r="D25" s="6" t="s">
        <v>42</v>
      </c>
      <c r="E25" s="8" t="s">
        <v>22</v>
      </c>
      <c r="F25" s="8"/>
      <c r="G25" s="8"/>
      <c r="H25" s="9">
        <f>50/6/2/2</f>
        <v>2.083333333333333</v>
      </c>
      <c r="I25" s="8">
        <v>0</v>
      </c>
      <c r="J25" s="11">
        <f>H25*I25</f>
        <v>0</v>
      </c>
      <c r="K25" s="11"/>
    </row>
    <row r="26" spans="1:11">
      <c r="A26" s="6"/>
      <c r="B26" s="6"/>
      <c r="C26" s="6"/>
      <c r="D26" s="6"/>
      <c r="E26" s="8"/>
      <c r="F26" s="8"/>
      <c r="G26" s="8"/>
      <c r="H26" s="9"/>
      <c r="I26" s="8"/>
      <c r="J26" s="11"/>
      <c r="K26" s="12">
        <f>SUM(J22:J25)</f>
        <v>0</v>
      </c>
    </row>
    <row r="27" spans="1:11">
      <c r="A27" s="6" t="s">
        <v>44</v>
      </c>
      <c r="B27" s="6" t="s">
        <v>45</v>
      </c>
      <c r="C27" s="6" t="s">
        <v>48</v>
      </c>
      <c r="D27" s="6" t="s">
        <v>46</v>
      </c>
      <c r="E27" s="8"/>
      <c r="F27" s="8"/>
      <c r="G27" s="8" t="s">
        <v>22</v>
      </c>
      <c r="H27" s="9">
        <f>50/6/2/2</f>
        <v>2.083333333333333</v>
      </c>
      <c r="I27" s="8">
        <v>2</v>
      </c>
      <c r="J27" s="11">
        <f>H27*I27</f>
        <v>4.16666666666667</v>
      </c>
      <c r="K27" s="11"/>
    </row>
    <row r="28" spans="1:11">
      <c r="A28" s="6"/>
      <c r="B28" s="6"/>
      <c r="C28" s="6"/>
      <c r="D28" s="6" t="s">
        <v>47</v>
      </c>
      <c r="E28" s="8" t="s">
        <v>22</v>
      </c>
      <c r="F28" s="8"/>
      <c r="G28" s="8"/>
      <c r="H28" s="9">
        <f>50/6/2/2</f>
        <v>2.083333333333333</v>
      </c>
      <c r="I28" s="8">
        <v>0</v>
      </c>
      <c r="J28" s="11">
        <f>H28*I28</f>
        <v>0</v>
      </c>
      <c r="K28" s="11"/>
    </row>
    <row r="29" spans="1:11">
      <c r="A29" s="6"/>
      <c r="B29" s="6"/>
      <c r="C29" s="6" t="s">
        <v>50</v>
      </c>
      <c r="D29" s="6" t="s">
        <v>49</v>
      </c>
      <c r="E29" s="8" t="s">
        <v>22</v>
      </c>
      <c r="F29" s="8"/>
      <c r="G29" s="8"/>
      <c r="H29" s="9">
        <f>50/6/2/1</f>
        <v>4.16666666666667</v>
      </c>
      <c r="I29" s="8">
        <v>0</v>
      </c>
      <c r="J29" s="11">
        <f>H29*I29</f>
        <v>0</v>
      </c>
      <c r="K29" s="11"/>
    </row>
    <row r="30" spans="1:11">
      <c r="A30" s="6"/>
      <c r="B30" s="6"/>
      <c r="C30" s="6"/>
      <c r="D30" s="6"/>
      <c r="E30" s="8"/>
      <c r="F30" s="8"/>
      <c r="G30" s="8"/>
      <c r="H30" s="9"/>
      <c r="I30" s="8"/>
      <c r="J30" s="11"/>
      <c r="K30" s="12">
        <f>SUM(J27:J29)</f>
        <v>4.16666666666667</v>
      </c>
    </row>
    <row r="31" spans="1:11">
      <c r="A31" s="6" t="s">
        <v>51</v>
      </c>
      <c r="B31" s="6" t="s">
        <v>52</v>
      </c>
      <c r="C31" s="6" t="s">
        <v>55</v>
      </c>
      <c r="D31" s="6" t="s">
        <v>53</v>
      </c>
      <c r="E31" s="8" t="s">
        <v>22</v>
      </c>
      <c r="F31" s="8"/>
      <c r="G31" s="8"/>
      <c r="H31" s="9">
        <f>50/6/2</f>
        <v>4.16666666666667</v>
      </c>
      <c r="I31" s="8">
        <v>0</v>
      </c>
      <c r="J31" s="11">
        <f>H31*I31</f>
        <v>0</v>
      </c>
      <c r="K31" s="11"/>
    </row>
    <row r="32" spans="1:11">
      <c r="A32" s="6"/>
      <c r="B32" s="6"/>
      <c r="C32" s="6"/>
      <c r="D32" s="6" t="s">
        <v>54</v>
      </c>
      <c r="E32" s="8" t="s">
        <v>22</v>
      </c>
      <c r="F32" s="8"/>
      <c r="G32" s="8"/>
      <c r="H32" s="9">
        <f>50/6/2</f>
        <v>4.16666666666667</v>
      </c>
      <c r="I32" s="8">
        <v>0</v>
      </c>
      <c r="J32" s="11">
        <f>H32*I32</f>
        <v>0</v>
      </c>
      <c r="K32" s="11"/>
    </row>
    <row r="33" spans="1:11">
      <c r="A33" s="6"/>
      <c r="B33" s="6"/>
      <c r="C33" s="6"/>
      <c r="D33" s="6"/>
      <c r="E33" s="8"/>
      <c r="F33" s="8"/>
      <c r="G33" s="8"/>
      <c r="H33" s="9"/>
      <c r="I33" s="8"/>
      <c r="J33" s="11"/>
      <c r="K33" s="12">
        <f>SUM(J31:J32)</f>
        <v>0</v>
      </c>
    </row>
    <row r="34" spans="1:11">
      <c r="A34" s="6" t="s">
        <v>56</v>
      </c>
      <c r="B34" s="6" t="s">
        <v>57</v>
      </c>
      <c r="C34" s="6" t="s">
        <v>61</v>
      </c>
      <c r="D34" s="6" t="s">
        <v>58</v>
      </c>
      <c r="E34" s="8"/>
      <c r="F34" s="8"/>
      <c r="G34" s="8" t="s">
        <v>22</v>
      </c>
      <c r="H34" s="9">
        <f>50/6/2/3</f>
        <v>1.38888888888889</v>
      </c>
      <c r="I34" s="8">
        <v>2</v>
      </c>
      <c r="J34" s="11">
        <f>H34*I34</f>
        <v>2.77777777777778</v>
      </c>
      <c r="K34" s="11"/>
    </row>
    <row r="35" spans="1:11">
      <c r="A35" s="6"/>
      <c r="B35" s="6"/>
      <c r="C35" s="6"/>
      <c r="D35" s="6" t="s">
        <v>59</v>
      </c>
      <c r="E35" s="8"/>
      <c r="F35" s="8"/>
      <c r="G35" s="8" t="s">
        <v>22</v>
      </c>
      <c r="H35" s="9">
        <f>50/6/2/3</f>
        <v>1.38888888888889</v>
      </c>
      <c r="I35" s="8">
        <v>2</v>
      </c>
      <c r="J35" s="11">
        <f>H35*I35</f>
        <v>2.77777777777778</v>
      </c>
      <c r="K35" s="11"/>
    </row>
    <row r="36" spans="1:11">
      <c r="A36" s="6"/>
      <c r="B36" s="6"/>
      <c r="C36" s="6"/>
      <c r="D36" s="6" t="s">
        <v>60</v>
      </c>
      <c r="E36" s="8"/>
      <c r="F36" s="8"/>
      <c r="G36" s="8" t="s">
        <v>22</v>
      </c>
      <c r="H36" s="9">
        <f>50/6/2/3</f>
        <v>1.38888888888889</v>
      </c>
      <c r="I36" s="8">
        <v>2</v>
      </c>
      <c r="J36" s="11">
        <f>H36*I36</f>
        <v>2.77777777777778</v>
      </c>
      <c r="K36" s="11"/>
    </row>
    <row r="37" spans="1:11">
      <c r="A37" s="6"/>
      <c r="B37" s="6"/>
      <c r="C37" s="6" t="s">
        <v>64</v>
      </c>
      <c r="D37" s="6" t="s">
        <v>62</v>
      </c>
      <c r="E37" s="8"/>
      <c r="F37" s="8"/>
      <c r="G37" s="8" t="s">
        <v>22</v>
      </c>
      <c r="H37" s="9">
        <f>50/6/2/2</f>
        <v>2.083333333333333</v>
      </c>
      <c r="I37" s="8">
        <v>2</v>
      </c>
      <c r="J37" s="11">
        <f>H37*I37</f>
        <v>4.16666666666667</v>
      </c>
      <c r="K37" s="11"/>
    </row>
    <row r="38" spans="1:11">
      <c r="A38" s="6"/>
      <c r="B38" s="6"/>
      <c r="C38" s="6"/>
      <c r="D38" s="6" t="s">
        <v>63</v>
      </c>
      <c r="E38" s="8" t="s">
        <v>22</v>
      </c>
      <c r="F38" s="8"/>
      <c r="G38" s="8"/>
      <c r="H38" s="9">
        <f>50/6/2/2</f>
        <v>2.083333333333333</v>
      </c>
      <c r="I38" s="8">
        <v>0</v>
      </c>
      <c r="J38" s="11">
        <f>H38*I38</f>
        <v>0</v>
      </c>
      <c r="K38" s="11"/>
    </row>
    <row r="39" spans="1:11">
      <c r="A39" s="6"/>
      <c r="B39" s="6"/>
      <c r="C39" s="6"/>
      <c r="D39" s="6"/>
      <c r="E39" s="8"/>
      <c r="F39" s="8"/>
      <c r="G39" s="8"/>
      <c r="H39" s="9"/>
      <c r="I39" s="8"/>
      <c r="J39" s="11"/>
      <c r="K39" s="12">
        <f>SUM(J34:J38)</f>
        <v>12.5</v>
      </c>
    </row>
    <row r="40" spans="1:11">
      <c r="A40" s="5" t="s">
        <v>65</v>
      </c>
      <c r="B40" s="5"/>
      <c r="C40" s="5"/>
      <c r="D40" s="5"/>
      <c r="E40" s="5"/>
      <c r="F40" s="5"/>
      <c r="G40" s="5"/>
      <c r="H40" s="10">
        <f>SUM(H11:H38)</f>
        <v>49.99999999999999</v>
      </c>
      <c r="I40" s="5"/>
      <c r="J40" s="12">
        <f>SUM(J11:J38)</f>
        <v>31.94444444444445</v>
      </c>
      <c r="K40" s="12">
        <f>SUM(K11:K39)</f>
        <v>31.94444444444445</v>
      </c>
    </row>
  </sheetData>
  <mergeCells>
    <mergeCell ref="A6:A8"/>
    <mergeCell ref="B6:B8"/>
    <mergeCell ref="C6:C8"/>
    <mergeCell ref="D6:D8"/>
    <mergeCell ref="E6:G6"/>
    <mergeCell ref="E7:E8"/>
    <mergeCell ref="F7:F8"/>
    <mergeCell ref="G7:G8"/>
    <mergeCell ref="H6:I6"/>
    <mergeCell ref="H7:H8"/>
    <mergeCell ref="I7:I8"/>
    <mergeCell ref="J6:J7"/>
    <mergeCell ref="K6:K8"/>
    <mergeCell ref="A10:J10"/>
    <mergeCell ref="C11:C14"/>
    <mergeCell ref="A11:A14"/>
    <mergeCell ref="B11:B14"/>
    <mergeCell ref="C16:C17"/>
    <mergeCell ref="C18:C20"/>
    <mergeCell ref="A16:A20"/>
    <mergeCell ref="B16:B20"/>
    <mergeCell ref="C22:C23"/>
    <mergeCell ref="C24:C25"/>
    <mergeCell ref="A22:A25"/>
    <mergeCell ref="B22:B25"/>
    <mergeCell ref="C27:C28"/>
    <mergeCell ref="A27:A29"/>
    <mergeCell ref="B27:B29"/>
    <mergeCell ref="C31:C32"/>
    <mergeCell ref="A31:A32"/>
    <mergeCell ref="B31:B32"/>
    <mergeCell ref="C34:C36"/>
    <mergeCell ref="C37:C38"/>
    <mergeCell ref="A34:A38"/>
    <mergeCell ref="B34:B38"/>
    <mergeCell ref="A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0" workbookViewId="0" showGridLines="true" showRowColHeaders="1">
      <pane xSplit="4" ySplit="8" activePane="bottomRight" state="frozen" topLeftCell="E9"/>
      <selection pane="bottomRight" activeCell="J9" sqref="J9:K66"/>
    </sheetView>
  </sheetViews>
  <sheetFormatPr defaultRowHeight="14.4" outlineLevelRow="0" outlineLevelCol="0"/>
  <cols>
    <col min="1" max="1" width="7" customWidth="true" style="0"/>
    <col min="2" max="2" width="22" customWidth="true" style="0"/>
    <col min="3" max="3" width="30" customWidth="true" style="0"/>
    <col min="4" max="4" width="55" customWidth="true" style="0"/>
    <col min="5" max="5" width="12" customWidth="true" style="0"/>
    <col min="6" max="6" width="12" customWidth="true" style="0"/>
    <col min="7" max="7" width="10" customWidth="true" style="0"/>
    <col min="8" max="8" width="12" customWidth="true" style="0"/>
    <col min="9" max="9" width="8" customWidth="true" style="0"/>
    <col min="10" max="10" width="12" customWidth="true" style="0"/>
    <col min="11" max="11" width="12" customWidth="true" style="0"/>
  </cols>
  <sheetData>
    <row r="1" spans="1:11">
      <c r="A1" s="1" t="s">
        <v>66</v>
      </c>
    </row>
    <row r="2" spans="1:11">
      <c r="A2" s="1" t="s">
        <v>67</v>
      </c>
    </row>
    <row r="3" spans="1:11">
      <c r="A3" s="1" t="s">
        <v>68</v>
      </c>
    </row>
    <row r="4" spans="1:11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/>
      <c r="G4" s="2"/>
      <c r="H4" s="2" t="s">
        <v>12</v>
      </c>
      <c r="I4" s="2"/>
      <c r="J4" s="2" t="s">
        <v>15</v>
      </c>
      <c r="K4" s="2" t="s">
        <v>17</v>
      </c>
    </row>
    <row r="5" spans="1:11">
      <c r="A5" s="2"/>
      <c r="B5" s="2"/>
      <c r="C5" s="2"/>
      <c r="D5" s="2"/>
      <c r="E5" s="2" t="s">
        <v>9</v>
      </c>
      <c r="F5" s="2" t="s">
        <v>10</v>
      </c>
      <c r="G5" s="2" t="s">
        <v>11</v>
      </c>
      <c r="H5" s="2" t="s">
        <v>13</v>
      </c>
      <c r="I5" s="2" t="s">
        <v>14</v>
      </c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 t="s">
        <v>16</v>
      </c>
      <c r="K6" s="2"/>
    </row>
    <row r="7" spans="1:1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</row>
    <row r="8" spans="1:11">
      <c r="A8" s="4" t="s">
        <v>69</v>
      </c>
      <c r="B8" s="4"/>
      <c r="C8" s="4"/>
      <c r="D8" s="4"/>
      <c r="E8" s="4"/>
      <c r="F8" s="4"/>
      <c r="G8" s="4"/>
      <c r="H8" s="4"/>
      <c r="I8" s="4"/>
      <c r="J8" s="4"/>
    </row>
    <row r="9" spans="1:11">
      <c r="A9" s="6" t="s">
        <v>70</v>
      </c>
      <c r="B9" s="6" t="s">
        <v>71</v>
      </c>
      <c r="C9" s="6" t="s">
        <v>76</v>
      </c>
      <c r="D9" s="6" t="s">
        <v>72</v>
      </c>
      <c r="E9" s="8"/>
      <c r="F9" s="8"/>
      <c r="G9" s="8" t="s">
        <v>22</v>
      </c>
      <c r="H9" s="9">
        <f>50/5/2/4</f>
        <v>1.25</v>
      </c>
      <c r="I9" s="8">
        <v>2</v>
      </c>
      <c r="J9" s="11">
        <f>H9*I9</f>
        <v>2.5</v>
      </c>
      <c r="K9" s="11"/>
    </row>
    <row r="10" spans="1:11">
      <c r="A10" s="6"/>
      <c r="B10" s="6"/>
      <c r="C10" s="6"/>
      <c r="D10" s="6" t="s">
        <v>73</v>
      </c>
      <c r="E10" s="8"/>
      <c r="F10" s="8"/>
      <c r="G10" s="8" t="s">
        <v>22</v>
      </c>
      <c r="H10" s="9">
        <f>50/5/2/4</f>
        <v>1.25</v>
      </c>
      <c r="I10" s="8">
        <v>2</v>
      </c>
      <c r="J10" s="11">
        <f>H10*I10</f>
        <v>2.5</v>
      </c>
      <c r="K10" s="11"/>
    </row>
    <row r="11" spans="1:11">
      <c r="A11" s="6"/>
      <c r="B11" s="6"/>
      <c r="C11" s="6"/>
      <c r="D11" s="6" t="s">
        <v>74</v>
      </c>
      <c r="E11" s="8"/>
      <c r="F11" s="8"/>
      <c r="G11" s="8" t="s">
        <v>22</v>
      </c>
      <c r="H11" s="9">
        <f>50/5/2/4</f>
        <v>1.25</v>
      </c>
      <c r="I11" s="8">
        <v>2</v>
      </c>
      <c r="J11" s="11">
        <f>H11*I11</f>
        <v>2.5</v>
      </c>
      <c r="K11" s="11"/>
    </row>
    <row r="12" spans="1:11">
      <c r="A12" s="6"/>
      <c r="B12" s="6"/>
      <c r="C12" s="6"/>
      <c r="D12" s="6" t="s">
        <v>75</v>
      </c>
      <c r="E12" s="8"/>
      <c r="F12" s="8"/>
      <c r="G12" s="8" t="s">
        <v>22</v>
      </c>
      <c r="H12" s="9">
        <f>50/5/2/4</f>
        <v>1.25</v>
      </c>
      <c r="I12" s="8">
        <v>2</v>
      </c>
      <c r="J12" s="11">
        <f>H12*I12</f>
        <v>2.5</v>
      </c>
      <c r="K12" s="11"/>
    </row>
    <row r="13" spans="1:11">
      <c r="A13" s="6"/>
      <c r="B13" s="6"/>
      <c r="C13" s="6" t="s">
        <v>80</v>
      </c>
      <c r="D13" s="6" t="s">
        <v>77</v>
      </c>
      <c r="E13" s="8"/>
      <c r="F13" s="8"/>
      <c r="G13" s="8" t="s">
        <v>22</v>
      </c>
      <c r="H13" s="9">
        <f>50/5/2/3</f>
        <v>1.66666666666667</v>
      </c>
      <c r="I13" s="8">
        <v>2</v>
      </c>
      <c r="J13" s="11">
        <f>H13*I13</f>
        <v>3.33333333333333</v>
      </c>
      <c r="K13" s="11"/>
    </row>
    <row r="14" spans="1:11">
      <c r="A14" s="6"/>
      <c r="B14" s="6"/>
      <c r="C14" s="6"/>
      <c r="D14" s="6" t="s">
        <v>78</v>
      </c>
      <c r="E14" s="8"/>
      <c r="F14" s="8"/>
      <c r="G14" s="8" t="s">
        <v>22</v>
      </c>
      <c r="H14" s="9">
        <f>50/5/2/3</f>
        <v>1.66666666666667</v>
      </c>
      <c r="I14" s="8">
        <v>2</v>
      </c>
      <c r="J14" s="11">
        <f>H14*I14</f>
        <v>3.33333333333333</v>
      </c>
      <c r="K14" s="11"/>
    </row>
    <row r="15" spans="1:11">
      <c r="A15" s="6"/>
      <c r="B15" s="6"/>
      <c r="C15" s="6"/>
      <c r="D15" s="6" t="s">
        <v>79</v>
      </c>
      <c r="E15" s="8"/>
      <c r="F15" s="8"/>
      <c r="G15" s="8" t="s">
        <v>22</v>
      </c>
      <c r="H15" s="9">
        <f>50/5/2/3</f>
        <v>1.66666666666667</v>
      </c>
      <c r="I15" s="8">
        <v>2</v>
      </c>
      <c r="J15" s="11">
        <f>H15*I15</f>
        <v>3.33333333333333</v>
      </c>
      <c r="K15" s="11"/>
    </row>
    <row r="16" spans="1:11">
      <c r="A16" s="6"/>
      <c r="B16" s="6"/>
      <c r="C16" s="6"/>
      <c r="D16" s="6"/>
      <c r="E16" s="8"/>
      <c r="F16" s="8"/>
      <c r="G16" s="8"/>
      <c r="H16" s="9"/>
      <c r="I16" s="8"/>
      <c r="J16" s="11"/>
      <c r="K16" s="12">
        <f>SUM(J9:J15)</f>
        <v>20</v>
      </c>
    </row>
    <row r="17" spans="1:11">
      <c r="A17" s="6" t="s">
        <v>81</v>
      </c>
      <c r="B17" s="6" t="s">
        <v>82</v>
      </c>
      <c r="C17" s="6" t="s">
        <v>85</v>
      </c>
      <c r="D17" s="6" t="s">
        <v>83</v>
      </c>
      <c r="E17" s="8" t="s">
        <v>22</v>
      </c>
      <c r="F17" s="8"/>
      <c r="G17" s="8"/>
      <c r="H17" s="9">
        <f>50/5/3/2</f>
        <v>1.66666666666667</v>
      </c>
      <c r="I17" s="8">
        <v>0</v>
      </c>
      <c r="J17" s="11">
        <f>H17*I17</f>
        <v>0</v>
      </c>
      <c r="K17" s="11"/>
    </row>
    <row r="18" spans="1:11">
      <c r="A18" s="6"/>
      <c r="B18" s="6"/>
      <c r="C18" s="6"/>
      <c r="D18" s="6" t="s">
        <v>84</v>
      </c>
      <c r="E18" s="8" t="s">
        <v>22</v>
      </c>
      <c r="F18" s="8"/>
      <c r="G18" s="8"/>
      <c r="H18" s="9">
        <f>50/5/3/2</f>
        <v>1.66666666666667</v>
      </c>
      <c r="I18" s="8">
        <v>0</v>
      </c>
      <c r="J18" s="11">
        <f>H18*I18</f>
        <v>0</v>
      </c>
      <c r="K18" s="11"/>
    </row>
    <row r="19" spans="1:11">
      <c r="A19" s="6"/>
      <c r="B19" s="6"/>
      <c r="C19" s="6" t="s">
        <v>89</v>
      </c>
      <c r="D19" s="6" t="s">
        <v>86</v>
      </c>
      <c r="E19" s="8" t="s">
        <v>22</v>
      </c>
      <c r="F19" s="8"/>
      <c r="G19" s="8"/>
      <c r="H19" s="9">
        <f>50/5/3/3</f>
        <v>1.11111111111111</v>
      </c>
      <c r="I19" s="8">
        <v>0</v>
      </c>
      <c r="J19" s="11">
        <f>H19*I19</f>
        <v>0</v>
      </c>
      <c r="K19" s="11"/>
    </row>
    <row r="20" spans="1:11">
      <c r="A20" s="6"/>
      <c r="B20" s="6"/>
      <c r="C20" s="6"/>
      <c r="D20" s="6" t="s">
        <v>87</v>
      </c>
      <c r="E20" s="8" t="s">
        <v>22</v>
      </c>
      <c r="F20" s="8"/>
      <c r="G20" s="8"/>
      <c r="H20" s="9">
        <f>50/5/3/3</f>
        <v>1.11111111111111</v>
      </c>
      <c r="I20" s="8">
        <v>0</v>
      </c>
      <c r="J20" s="11">
        <f>H20*I20</f>
        <v>0</v>
      </c>
      <c r="K20" s="11"/>
    </row>
    <row r="21" spans="1:11">
      <c r="A21" s="6"/>
      <c r="B21" s="6"/>
      <c r="C21" s="6"/>
      <c r="D21" s="6" t="s">
        <v>88</v>
      </c>
      <c r="E21" s="8" t="s">
        <v>22</v>
      </c>
      <c r="F21" s="8"/>
      <c r="G21" s="8"/>
      <c r="H21" s="9">
        <f>50/5/3/3</f>
        <v>1.11111111111111</v>
      </c>
      <c r="I21" s="8">
        <v>0</v>
      </c>
      <c r="J21" s="11">
        <f>H21*I21</f>
        <v>0</v>
      </c>
      <c r="K21" s="11"/>
    </row>
    <row r="22" spans="1:11">
      <c r="A22" s="6"/>
      <c r="B22" s="6"/>
      <c r="C22" s="6" t="s">
        <v>94</v>
      </c>
      <c r="D22" s="6" t="s">
        <v>90</v>
      </c>
      <c r="E22" s="8" t="s">
        <v>22</v>
      </c>
      <c r="F22" s="8"/>
      <c r="G22" s="8"/>
      <c r="H22" s="9">
        <f>50/5/3/4</f>
        <v>0.83333333333333</v>
      </c>
      <c r="I22" s="8">
        <v>0</v>
      </c>
      <c r="J22" s="11">
        <f>H22*I22</f>
        <v>0</v>
      </c>
      <c r="K22" s="11"/>
    </row>
    <row r="23" spans="1:11">
      <c r="A23" s="6"/>
      <c r="B23" s="6"/>
      <c r="C23" s="6"/>
      <c r="D23" s="6" t="s">
        <v>91</v>
      </c>
      <c r="E23" s="8" t="s">
        <v>22</v>
      </c>
      <c r="F23" s="8"/>
      <c r="G23" s="8"/>
      <c r="H23" s="9">
        <f>50/5/3/4</f>
        <v>0.83333333333333</v>
      </c>
      <c r="I23" s="8">
        <v>0</v>
      </c>
      <c r="J23" s="11">
        <f>H23*I23</f>
        <v>0</v>
      </c>
      <c r="K23" s="11"/>
    </row>
    <row r="24" spans="1:11">
      <c r="A24" s="6"/>
      <c r="B24" s="6"/>
      <c r="C24" s="6"/>
      <c r="D24" s="6" t="s">
        <v>92</v>
      </c>
      <c r="E24" s="8" t="s">
        <v>22</v>
      </c>
      <c r="F24" s="8"/>
      <c r="G24" s="8"/>
      <c r="H24" s="9">
        <f>50/5/3/4</f>
        <v>0.83333333333333</v>
      </c>
      <c r="I24" s="8">
        <v>0</v>
      </c>
      <c r="J24" s="11">
        <f>H24*I24</f>
        <v>0</v>
      </c>
      <c r="K24" s="11"/>
    </row>
    <row r="25" spans="1:11">
      <c r="A25" s="6"/>
      <c r="B25" s="6"/>
      <c r="C25" s="6"/>
      <c r="D25" s="6" t="s">
        <v>93</v>
      </c>
      <c r="E25" s="8" t="s">
        <v>22</v>
      </c>
      <c r="F25" s="8"/>
      <c r="G25" s="8"/>
      <c r="H25" s="9">
        <f>50/5/3/4</f>
        <v>0.83333333333333</v>
      </c>
      <c r="I25" s="8">
        <v>0</v>
      </c>
      <c r="J25" s="11">
        <f>H25*I25</f>
        <v>0</v>
      </c>
      <c r="K25" s="11"/>
    </row>
    <row r="26" spans="1:11">
      <c r="A26" s="6"/>
      <c r="B26" s="6"/>
      <c r="C26" s="6"/>
      <c r="D26" s="6"/>
      <c r="E26" s="8"/>
      <c r="F26" s="8"/>
      <c r="G26" s="8"/>
      <c r="H26" s="9"/>
      <c r="I26" s="8"/>
      <c r="J26" s="11"/>
      <c r="K26" s="12">
        <f>SUM(J17:J25)</f>
        <v>0</v>
      </c>
    </row>
    <row r="27" spans="1:11">
      <c r="A27" s="6" t="s">
        <v>95</v>
      </c>
      <c r="B27" s="6" t="s">
        <v>96</v>
      </c>
      <c r="C27" s="6" t="s">
        <v>103</v>
      </c>
      <c r="D27" s="6" t="s">
        <v>97</v>
      </c>
      <c r="E27" s="8" t="s">
        <v>22</v>
      </c>
      <c r="F27" s="8"/>
      <c r="G27" s="8"/>
      <c r="H27" s="9">
        <f>50/5/6</f>
        <v>1.66666666666667</v>
      </c>
      <c r="I27" s="8">
        <v>0</v>
      </c>
      <c r="J27" s="11">
        <f>H27*I27</f>
        <v>0</v>
      </c>
      <c r="K27" s="11"/>
    </row>
    <row r="28" spans="1:11">
      <c r="A28" s="6"/>
      <c r="B28" s="6"/>
      <c r="C28" s="6"/>
      <c r="D28" s="6" t="s">
        <v>98</v>
      </c>
      <c r="E28" s="8" t="s">
        <v>22</v>
      </c>
      <c r="F28" s="8"/>
      <c r="G28" s="8"/>
      <c r="H28" s="9">
        <f>50/5/6</f>
        <v>1.66666666666667</v>
      </c>
      <c r="I28" s="8">
        <v>0</v>
      </c>
      <c r="J28" s="11">
        <f>H28*I28</f>
        <v>0</v>
      </c>
      <c r="K28" s="11"/>
    </row>
    <row r="29" spans="1:11">
      <c r="A29" s="6"/>
      <c r="B29" s="6"/>
      <c r="C29" s="6"/>
      <c r="D29" s="6" t="s">
        <v>99</v>
      </c>
      <c r="E29" s="8"/>
      <c r="F29" s="8"/>
      <c r="G29" s="8" t="s">
        <v>22</v>
      </c>
      <c r="H29" s="9">
        <f>50/5/6</f>
        <v>1.66666666666667</v>
      </c>
      <c r="I29" s="8">
        <v>2</v>
      </c>
      <c r="J29" s="11">
        <f>H29*I29</f>
        <v>3.33333333333333</v>
      </c>
      <c r="K29" s="11"/>
    </row>
    <row r="30" spans="1:11">
      <c r="A30" s="6"/>
      <c r="B30" s="6"/>
      <c r="C30" s="6"/>
      <c r="D30" s="6" t="s">
        <v>100</v>
      </c>
      <c r="E30" s="8"/>
      <c r="F30" s="8"/>
      <c r="G30" s="8" t="s">
        <v>22</v>
      </c>
      <c r="H30" s="9">
        <f>50/5/6</f>
        <v>1.66666666666667</v>
      </c>
      <c r="I30" s="8">
        <v>2</v>
      </c>
      <c r="J30" s="11">
        <f>H30*I30</f>
        <v>3.33333333333333</v>
      </c>
      <c r="K30" s="11"/>
    </row>
    <row r="31" spans="1:11">
      <c r="A31" s="6"/>
      <c r="B31" s="6"/>
      <c r="C31" s="6"/>
      <c r="D31" s="6" t="s">
        <v>101</v>
      </c>
      <c r="E31" s="8"/>
      <c r="F31" s="8"/>
      <c r="G31" s="8" t="s">
        <v>22</v>
      </c>
      <c r="H31" s="9">
        <f>50/5/6</f>
        <v>1.66666666666667</v>
      </c>
      <c r="I31" s="8">
        <v>2</v>
      </c>
      <c r="J31" s="11">
        <f>H31*I31</f>
        <v>3.33333333333333</v>
      </c>
      <c r="K31" s="11"/>
    </row>
    <row r="32" spans="1:11">
      <c r="A32" s="6"/>
      <c r="B32" s="6"/>
      <c r="C32" s="6"/>
      <c r="D32" s="6" t="s">
        <v>102</v>
      </c>
      <c r="E32" s="8"/>
      <c r="F32" s="8"/>
      <c r="G32" s="8" t="s">
        <v>22</v>
      </c>
      <c r="H32" s="9">
        <f>50/5/6</f>
        <v>1.66666666666667</v>
      </c>
      <c r="I32" s="8">
        <v>2</v>
      </c>
      <c r="J32" s="11">
        <f>H32*I32</f>
        <v>3.33333333333333</v>
      </c>
      <c r="K32" s="11"/>
    </row>
    <row r="33" spans="1:11">
      <c r="A33" s="6"/>
      <c r="B33" s="6"/>
      <c r="C33" s="6"/>
      <c r="D33" s="6"/>
      <c r="E33" s="8"/>
      <c r="F33" s="8"/>
      <c r="G33" s="8"/>
      <c r="H33" s="9"/>
      <c r="I33" s="8"/>
      <c r="J33" s="11"/>
      <c r="K33" s="12">
        <f>SUM(J27:J32)</f>
        <v>13.33333333333333</v>
      </c>
    </row>
    <row r="34" spans="1:11">
      <c r="A34" s="6" t="s">
        <v>104</v>
      </c>
      <c r="B34" s="6" t="s">
        <v>105</v>
      </c>
      <c r="C34" s="6" t="s">
        <v>109</v>
      </c>
      <c r="D34" s="6" t="s">
        <v>106</v>
      </c>
      <c r="E34" s="8"/>
      <c r="F34" s="8" t="s">
        <v>22</v>
      </c>
      <c r="G34" s="8"/>
      <c r="H34" s="9">
        <f>50/5/5/3</f>
        <v>0.66666666666667</v>
      </c>
      <c r="I34" s="8">
        <v>1</v>
      </c>
      <c r="J34" s="11">
        <f>H34*I34</f>
        <v>0.66666666666667</v>
      </c>
      <c r="K34" s="11"/>
    </row>
    <row r="35" spans="1:11">
      <c r="A35" s="6"/>
      <c r="B35" s="6"/>
      <c r="C35" s="6"/>
      <c r="D35" s="6" t="s">
        <v>107</v>
      </c>
      <c r="E35" s="8" t="s">
        <v>22</v>
      </c>
      <c r="F35" s="8"/>
      <c r="G35" s="8"/>
      <c r="H35" s="9">
        <f>50/5/5/3</f>
        <v>0.66666666666667</v>
      </c>
      <c r="I35" s="8">
        <v>0</v>
      </c>
      <c r="J35" s="11">
        <f>H35*I35</f>
        <v>0</v>
      </c>
      <c r="K35" s="11"/>
    </row>
    <row r="36" spans="1:11">
      <c r="A36" s="6"/>
      <c r="B36" s="6"/>
      <c r="C36" s="6"/>
      <c r="D36" s="6" t="s">
        <v>108</v>
      </c>
      <c r="E36" s="8" t="s">
        <v>22</v>
      </c>
      <c r="F36" s="8"/>
      <c r="G36" s="8"/>
      <c r="H36" s="9">
        <f>50/5/5/3</f>
        <v>0.66666666666667</v>
      </c>
      <c r="I36" s="8">
        <v>0</v>
      </c>
      <c r="J36" s="11">
        <f>H36*I36</f>
        <v>0</v>
      </c>
      <c r="K36" s="11"/>
    </row>
    <row r="37" spans="1:11">
      <c r="A37" s="6"/>
      <c r="B37" s="6"/>
      <c r="C37" s="6" t="s">
        <v>113</v>
      </c>
      <c r="D37" s="6" t="s">
        <v>110</v>
      </c>
      <c r="E37" s="8"/>
      <c r="F37" s="8"/>
      <c r="G37" s="8" t="s">
        <v>22</v>
      </c>
      <c r="H37" s="9">
        <f>50/5/5/3</f>
        <v>0.66666666666667</v>
      </c>
      <c r="I37" s="8">
        <v>2</v>
      </c>
      <c r="J37" s="11">
        <f>H37*I37</f>
        <v>1.33333333333333</v>
      </c>
      <c r="K37" s="11"/>
    </row>
    <row r="38" spans="1:11">
      <c r="A38" s="6"/>
      <c r="B38" s="6"/>
      <c r="C38" s="6"/>
      <c r="D38" s="6" t="s">
        <v>111</v>
      </c>
      <c r="E38" s="8"/>
      <c r="F38" s="8"/>
      <c r="G38" s="8" t="s">
        <v>22</v>
      </c>
      <c r="H38" s="9">
        <f>50/5/5/3</f>
        <v>0.66666666666667</v>
      </c>
      <c r="I38" s="8">
        <v>2</v>
      </c>
      <c r="J38" s="11">
        <f>H38*I38</f>
        <v>1.33333333333333</v>
      </c>
      <c r="K38" s="11"/>
    </row>
    <row r="39" spans="1:11">
      <c r="A39" s="6"/>
      <c r="B39" s="6"/>
      <c r="C39" s="6"/>
      <c r="D39" s="6" t="s">
        <v>112</v>
      </c>
      <c r="E39" s="8"/>
      <c r="F39" s="8"/>
      <c r="G39" s="8" t="s">
        <v>22</v>
      </c>
      <c r="H39" s="9">
        <f>50/5/5/3</f>
        <v>0.66666666666667</v>
      </c>
      <c r="I39" s="8">
        <v>2</v>
      </c>
      <c r="J39" s="11">
        <f>H39*I39</f>
        <v>1.33333333333333</v>
      </c>
      <c r="K39" s="11"/>
    </row>
    <row r="40" spans="1:11">
      <c r="A40" s="6"/>
      <c r="B40" s="6"/>
      <c r="C40" s="6" t="s">
        <v>117</v>
      </c>
      <c r="D40" s="6" t="s">
        <v>114</v>
      </c>
      <c r="E40" s="8"/>
      <c r="F40" s="8"/>
      <c r="G40" s="8" t="s">
        <v>22</v>
      </c>
      <c r="H40" s="9">
        <f>50/5/5/3</f>
        <v>0.66666666666667</v>
      </c>
      <c r="I40" s="8">
        <v>2</v>
      </c>
      <c r="J40" s="11">
        <f>H40*I40</f>
        <v>1.33333333333333</v>
      </c>
      <c r="K40" s="11"/>
    </row>
    <row r="41" spans="1:11">
      <c r="A41" s="6"/>
      <c r="B41" s="6"/>
      <c r="C41" s="6"/>
      <c r="D41" s="6" t="s">
        <v>115</v>
      </c>
      <c r="E41" s="8"/>
      <c r="F41" s="8"/>
      <c r="G41" s="8" t="s">
        <v>22</v>
      </c>
      <c r="H41" s="9">
        <f>50/5/5/3</f>
        <v>0.66666666666667</v>
      </c>
      <c r="I41" s="8">
        <v>2</v>
      </c>
      <c r="J41" s="11">
        <f>H41*I41</f>
        <v>1.33333333333333</v>
      </c>
      <c r="K41" s="11"/>
    </row>
    <row r="42" spans="1:11">
      <c r="A42" s="6"/>
      <c r="B42" s="6"/>
      <c r="C42" s="6"/>
      <c r="D42" s="6" t="s">
        <v>116</v>
      </c>
      <c r="E42" s="8"/>
      <c r="F42" s="8"/>
      <c r="G42" s="8" t="s">
        <v>22</v>
      </c>
      <c r="H42" s="9">
        <f>50/5/5/3</f>
        <v>0.66666666666667</v>
      </c>
      <c r="I42" s="8">
        <v>2</v>
      </c>
      <c r="J42" s="11">
        <f>H42*I42</f>
        <v>1.33333333333333</v>
      </c>
      <c r="K42" s="11"/>
    </row>
    <row r="43" spans="1:11">
      <c r="A43" s="6"/>
      <c r="B43" s="6"/>
      <c r="C43" s="6" t="s">
        <v>123</v>
      </c>
      <c r="D43" s="6" t="s">
        <v>118</v>
      </c>
      <c r="E43" s="8"/>
      <c r="F43" s="8"/>
      <c r="G43" s="8" t="s">
        <v>22</v>
      </c>
      <c r="H43" s="9">
        <f>50/5/5/5</f>
        <v>0.4</v>
      </c>
      <c r="I43" s="8">
        <v>2</v>
      </c>
      <c r="J43" s="11">
        <f>H43*I43</f>
        <v>0.8</v>
      </c>
      <c r="K43" s="11"/>
    </row>
    <row r="44" spans="1:11">
      <c r="A44" s="6"/>
      <c r="B44" s="6"/>
      <c r="C44" s="6"/>
      <c r="D44" s="6" t="s">
        <v>119</v>
      </c>
      <c r="E44" s="8"/>
      <c r="F44" s="8"/>
      <c r="G44" s="8" t="s">
        <v>22</v>
      </c>
      <c r="H44" s="9">
        <f>50/5/5/5</f>
        <v>0.4</v>
      </c>
      <c r="I44" s="8">
        <v>2</v>
      </c>
      <c r="J44" s="11">
        <f>H44*I44</f>
        <v>0.8</v>
      </c>
      <c r="K44" s="11"/>
    </row>
    <row r="45" spans="1:11">
      <c r="A45" s="6"/>
      <c r="B45" s="6"/>
      <c r="C45" s="6"/>
      <c r="D45" s="6" t="s">
        <v>120</v>
      </c>
      <c r="E45" s="8"/>
      <c r="F45" s="8"/>
      <c r="G45" s="8" t="s">
        <v>22</v>
      </c>
      <c r="H45" s="9">
        <f>50/5/5/5</f>
        <v>0.4</v>
      </c>
      <c r="I45" s="8">
        <v>2</v>
      </c>
      <c r="J45" s="11">
        <f>H45*I45</f>
        <v>0.8</v>
      </c>
      <c r="K45" s="11"/>
    </row>
    <row r="46" spans="1:11">
      <c r="A46" s="6"/>
      <c r="B46" s="6"/>
      <c r="C46" s="6"/>
      <c r="D46" s="6" t="s">
        <v>121</v>
      </c>
      <c r="E46" s="8"/>
      <c r="F46" s="8"/>
      <c r="G46" s="8" t="s">
        <v>22</v>
      </c>
      <c r="H46" s="9">
        <f>50/5/5/5</f>
        <v>0.4</v>
      </c>
      <c r="I46" s="8">
        <v>2</v>
      </c>
      <c r="J46" s="11">
        <f>H46*I46</f>
        <v>0.8</v>
      </c>
      <c r="K46" s="11"/>
    </row>
    <row r="47" spans="1:11">
      <c r="A47" s="6"/>
      <c r="B47" s="6"/>
      <c r="C47" s="6"/>
      <c r="D47" s="6" t="s">
        <v>122</v>
      </c>
      <c r="E47" s="8"/>
      <c r="F47" s="8"/>
      <c r="G47" s="8" t="s">
        <v>22</v>
      </c>
      <c r="H47" s="9">
        <f>50/5/5/5</f>
        <v>0.4</v>
      </c>
      <c r="I47" s="8">
        <v>2</v>
      </c>
      <c r="J47" s="11">
        <f>H47*I47</f>
        <v>0.8</v>
      </c>
      <c r="K47" s="11"/>
    </row>
    <row r="48" spans="1:11">
      <c r="A48" s="6"/>
      <c r="B48" s="6"/>
      <c r="C48" s="6" t="s">
        <v>126</v>
      </c>
      <c r="D48" s="6" t="s">
        <v>124</v>
      </c>
      <c r="E48" s="8"/>
      <c r="F48" s="8"/>
      <c r="G48" s="8" t="s">
        <v>22</v>
      </c>
      <c r="H48" s="9">
        <f>50/5/5/2</f>
        <v>1</v>
      </c>
      <c r="I48" s="8">
        <v>2</v>
      </c>
      <c r="J48" s="11">
        <f>H48*I48</f>
        <v>2</v>
      </c>
      <c r="K48" s="11"/>
    </row>
    <row r="49" spans="1:11">
      <c r="A49" s="6"/>
      <c r="B49" s="6"/>
      <c r="C49" s="6"/>
      <c r="D49" s="6" t="s">
        <v>125</v>
      </c>
      <c r="E49" s="8"/>
      <c r="F49" s="8"/>
      <c r="G49" s="8" t="s">
        <v>22</v>
      </c>
      <c r="H49" s="9">
        <f>50/5/5/2</f>
        <v>1</v>
      </c>
      <c r="I49" s="8">
        <v>2</v>
      </c>
      <c r="J49" s="11">
        <f>H49*I49</f>
        <v>2</v>
      </c>
      <c r="K49" s="11"/>
    </row>
    <row r="50" spans="1:11">
      <c r="A50" s="6"/>
      <c r="B50" s="6"/>
      <c r="C50" s="6"/>
      <c r="D50" s="6"/>
      <c r="E50" s="8"/>
      <c r="F50" s="8"/>
      <c r="G50" s="8"/>
      <c r="H50" s="9"/>
      <c r="I50" s="8"/>
      <c r="J50" s="11"/>
      <c r="K50" s="12">
        <f>SUM(J34:J49)</f>
        <v>16.66666666666667</v>
      </c>
    </row>
    <row r="51" spans="1:11">
      <c r="A51" s="6" t="s">
        <v>127</v>
      </c>
      <c r="B51" s="6" t="s">
        <v>128</v>
      </c>
      <c r="C51" s="6" t="s">
        <v>134</v>
      </c>
      <c r="D51" s="6" t="s">
        <v>129</v>
      </c>
      <c r="E51" s="8" t="s">
        <v>22</v>
      </c>
      <c r="F51" s="8"/>
      <c r="G51" s="8"/>
      <c r="H51" s="9">
        <f>50/5/4/5</f>
        <v>0.5</v>
      </c>
      <c r="I51" s="8">
        <v>0</v>
      </c>
      <c r="J51" s="11">
        <f>H51*I51</f>
        <v>0</v>
      </c>
      <c r="K51" s="11"/>
    </row>
    <row r="52" spans="1:11">
      <c r="A52" s="6"/>
      <c r="B52" s="6"/>
      <c r="C52" s="6"/>
      <c r="D52" s="6" t="s">
        <v>130</v>
      </c>
      <c r="E52" s="8" t="s">
        <v>22</v>
      </c>
      <c r="F52" s="8"/>
      <c r="G52" s="8"/>
      <c r="H52" s="9">
        <f>50/5/4/5</f>
        <v>0.5</v>
      </c>
      <c r="I52" s="8">
        <v>0</v>
      </c>
      <c r="J52" s="11">
        <f>H52*I52</f>
        <v>0</v>
      </c>
      <c r="K52" s="11"/>
    </row>
    <row r="53" spans="1:11">
      <c r="A53" s="6"/>
      <c r="B53" s="6"/>
      <c r="C53" s="6"/>
      <c r="D53" s="6" t="s">
        <v>131</v>
      </c>
      <c r="E53" s="8" t="s">
        <v>22</v>
      </c>
      <c r="F53" s="8"/>
      <c r="G53" s="8"/>
      <c r="H53" s="9">
        <f>50/5/4/5</f>
        <v>0.5</v>
      </c>
      <c r="I53" s="8">
        <v>0</v>
      </c>
      <c r="J53" s="11">
        <f>H53*I53</f>
        <v>0</v>
      </c>
      <c r="K53" s="11"/>
    </row>
    <row r="54" spans="1:11">
      <c r="A54" s="6"/>
      <c r="B54" s="6"/>
      <c r="C54" s="6"/>
      <c r="D54" s="6" t="s">
        <v>132</v>
      </c>
      <c r="E54" s="8" t="s">
        <v>22</v>
      </c>
      <c r="F54" s="8"/>
      <c r="G54" s="8"/>
      <c r="H54" s="9">
        <f>50/5/4/5</f>
        <v>0.5</v>
      </c>
      <c r="I54" s="8">
        <v>0</v>
      </c>
      <c r="J54" s="11">
        <f>H54*I54</f>
        <v>0</v>
      </c>
      <c r="K54" s="11"/>
    </row>
    <row r="55" spans="1:11">
      <c r="A55" s="6"/>
      <c r="B55" s="6"/>
      <c r="C55" s="6"/>
      <c r="D55" s="6" t="s">
        <v>133</v>
      </c>
      <c r="E55" s="8"/>
      <c r="F55" s="8"/>
      <c r="G55" s="8" t="s">
        <v>22</v>
      </c>
      <c r="H55" s="9">
        <f>50/5/4/5</f>
        <v>0.5</v>
      </c>
      <c r="I55" s="8">
        <v>2</v>
      </c>
      <c r="J55" s="11">
        <f>H55*I55</f>
        <v>1</v>
      </c>
      <c r="K55" s="11"/>
    </row>
    <row r="56" spans="1:11">
      <c r="A56" s="6"/>
      <c r="B56" s="6"/>
      <c r="C56" s="6" t="s">
        <v>136</v>
      </c>
      <c r="D56" s="6" t="s">
        <v>135</v>
      </c>
      <c r="E56" s="8"/>
      <c r="F56" s="8"/>
      <c r="G56" s="8" t="s">
        <v>22</v>
      </c>
      <c r="H56" s="9">
        <f>50/5/4/1</f>
        <v>2.5</v>
      </c>
      <c r="I56" s="8">
        <v>2</v>
      </c>
      <c r="J56" s="11">
        <f>H56*I56</f>
        <v>5</v>
      </c>
      <c r="K56" s="11"/>
    </row>
    <row r="57" spans="1:11">
      <c r="A57" s="6"/>
      <c r="B57" s="6"/>
      <c r="C57" s="6" t="s">
        <v>141</v>
      </c>
      <c r="D57" s="6" t="s">
        <v>137</v>
      </c>
      <c r="E57" s="8"/>
      <c r="F57" s="8"/>
      <c r="G57" s="8" t="s">
        <v>22</v>
      </c>
      <c r="H57" s="9">
        <f>50/5/4/4</f>
        <v>0.625</v>
      </c>
      <c r="I57" s="8">
        <v>2</v>
      </c>
      <c r="J57" s="11">
        <f>H57*I57</f>
        <v>1.25</v>
      </c>
      <c r="K57" s="11"/>
    </row>
    <row r="58" spans="1:11">
      <c r="A58" s="6"/>
      <c r="B58" s="6"/>
      <c r="C58" s="6"/>
      <c r="D58" s="6" t="s">
        <v>138</v>
      </c>
      <c r="E58" s="8"/>
      <c r="F58" s="8"/>
      <c r="G58" s="8" t="s">
        <v>22</v>
      </c>
      <c r="H58" s="9">
        <f>50/5/4/4</f>
        <v>0.625</v>
      </c>
      <c r="I58" s="8">
        <v>2</v>
      </c>
      <c r="J58" s="11">
        <f>H58*I58</f>
        <v>1.25</v>
      </c>
      <c r="K58" s="11"/>
    </row>
    <row r="59" spans="1:11">
      <c r="A59" s="6"/>
      <c r="B59" s="6"/>
      <c r="C59" s="6"/>
      <c r="D59" s="6" t="s">
        <v>139</v>
      </c>
      <c r="E59" s="8"/>
      <c r="F59" s="8"/>
      <c r="G59" s="8" t="s">
        <v>22</v>
      </c>
      <c r="H59" s="9">
        <f>50/5/4/4</f>
        <v>0.625</v>
      </c>
      <c r="I59" s="8">
        <v>2</v>
      </c>
      <c r="J59" s="11">
        <f>H59*I59</f>
        <v>1.25</v>
      </c>
      <c r="K59" s="11"/>
    </row>
    <row r="60" spans="1:11">
      <c r="A60" s="6"/>
      <c r="B60" s="6"/>
      <c r="C60" s="6"/>
      <c r="D60" s="6" t="s">
        <v>140</v>
      </c>
      <c r="E60" s="8"/>
      <c r="F60" s="8"/>
      <c r="G60" s="8" t="s">
        <v>22</v>
      </c>
      <c r="H60" s="9">
        <f>50/5/4/4</f>
        <v>0.625</v>
      </c>
      <c r="I60" s="8">
        <v>2</v>
      </c>
      <c r="J60" s="11">
        <f>H60*I60</f>
        <v>1.25</v>
      </c>
      <c r="K60" s="11"/>
    </row>
    <row r="61" spans="1:11">
      <c r="A61" s="6"/>
      <c r="B61" s="6"/>
      <c r="C61" s="6" t="s">
        <v>146</v>
      </c>
      <c r="D61" s="6" t="s">
        <v>142</v>
      </c>
      <c r="E61" s="8" t="s">
        <v>22</v>
      </c>
      <c r="F61" s="8"/>
      <c r="G61" s="8"/>
      <c r="H61" s="9">
        <f>50/5/4/4</f>
        <v>0.625</v>
      </c>
      <c r="I61" s="8">
        <v>0</v>
      </c>
      <c r="J61" s="11">
        <f>H61*I61</f>
        <v>0</v>
      </c>
      <c r="K61" s="11"/>
    </row>
    <row r="62" spans="1:11">
      <c r="A62" s="6"/>
      <c r="B62" s="6"/>
      <c r="C62" s="6"/>
      <c r="D62" s="6" t="s">
        <v>143</v>
      </c>
      <c r="E62" s="8" t="s">
        <v>22</v>
      </c>
      <c r="F62" s="8"/>
      <c r="G62" s="8"/>
      <c r="H62" s="9">
        <f>50/5/4/4</f>
        <v>0.625</v>
      </c>
      <c r="I62" s="8">
        <v>0</v>
      </c>
      <c r="J62" s="11">
        <f>H62*I62</f>
        <v>0</v>
      </c>
      <c r="K62" s="11"/>
    </row>
    <row r="63" spans="1:11">
      <c r="A63" s="6"/>
      <c r="B63" s="6"/>
      <c r="C63" s="6"/>
      <c r="D63" s="6" t="s">
        <v>144</v>
      </c>
      <c r="E63" s="8"/>
      <c r="F63" s="8"/>
      <c r="G63" s="8" t="s">
        <v>22</v>
      </c>
      <c r="H63" s="9">
        <f>50/5/4/4</f>
        <v>0.625</v>
      </c>
      <c r="I63" s="8">
        <v>2</v>
      </c>
      <c r="J63" s="11">
        <f>H63*I63</f>
        <v>1.25</v>
      </c>
      <c r="K63" s="11"/>
    </row>
    <row r="64" spans="1:11">
      <c r="A64" s="6"/>
      <c r="B64" s="6"/>
      <c r="C64" s="6"/>
      <c r="D64" s="6" t="s">
        <v>145</v>
      </c>
      <c r="E64" s="8"/>
      <c r="F64" s="8"/>
      <c r="G64" s="8" t="s">
        <v>22</v>
      </c>
      <c r="H64" s="9">
        <f>50/5/4/4</f>
        <v>0.625</v>
      </c>
      <c r="I64" s="8">
        <v>2</v>
      </c>
      <c r="J64" s="11">
        <f>H64*I64</f>
        <v>1.25</v>
      </c>
      <c r="K64" s="11"/>
    </row>
    <row r="65" spans="1:11">
      <c r="A65" s="6"/>
      <c r="B65" s="6"/>
      <c r="C65" s="6"/>
      <c r="D65" s="6"/>
      <c r="E65" s="8"/>
      <c r="F65" s="8"/>
      <c r="G65" s="8"/>
      <c r="H65" s="9"/>
      <c r="I65" s="8"/>
      <c r="J65" s="11"/>
      <c r="K65" s="12">
        <f>SUM(J51:J64)</f>
        <v>13.5</v>
      </c>
    </row>
    <row r="66" spans="1:11">
      <c r="A66" s="5" t="s">
        <v>65</v>
      </c>
      <c r="B66" s="5"/>
      <c r="C66" s="5"/>
      <c r="D66" s="5"/>
      <c r="E66" s="5"/>
      <c r="F66" s="5"/>
      <c r="G66" s="5"/>
      <c r="H66" s="10">
        <f>SUM(H9:H64)</f>
        <v>49.99999999999998</v>
      </c>
      <c r="I66" s="5"/>
      <c r="J66" s="12">
        <f>SUM(J9:J64)</f>
        <v>63.49999999999999</v>
      </c>
      <c r="K66" s="12">
        <f>SUM(K9:K65)</f>
        <v>63.50000000000001</v>
      </c>
    </row>
  </sheetData>
  <mergeCells>
    <mergeCell ref="A4:A6"/>
    <mergeCell ref="B4:B6"/>
    <mergeCell ref="C4:C6"/>
    <mergeCell ref="D4:D6"/>
    <mergeCell ref="E4:G4"/>
    <mergeCell ref="E5:E6"/>
    <mergeCell ref="F5:F6"/>
    <mergeCell ref="G5:G6"/>
    <mergeCell ref="H4:I4"/>
    <mergeCell ref="H5:H6"/>
    <mergeCell ref="I5:I6"/>
    <mergeCell ref="J4:J5"/>
    <mergeCell ref="K4:K6"/>
    <mergeCell ref="A8:J8"/>
    <mergeCell ref="C9:C12"/>
    <mergeCell ref="C13:C15"/>
    <mergeCell ref="A9:A15"/>
    <mergeCell ref="B9:B15"/>
    <mergeCell ref="C17:C18"/>
    <mergeCell ref="C19:C21"/>
    <mergeCell ref="C22:C25"/>
    <mergeCell ref="A17:A25"/>
    <mergeCell ref="B17:B25"/>
    <mergeCell ref="C27:C32"/>
    <mergeCell ref="A27:A32"/>
    <mergeCell ref="B27:B32"/>
    <mergeCell ref="C34:C36"/>
    <mergeCell ref="C37:C39"/>
    <mergeCell ref="C40:C42"/>
    <mergeCell ref="C43:C47"/>
    <mergeCell ref="C48:C49"/>
    <mergeCell ref="A34:A49"/>
    <mergeCell ref="B34:B49"/>
    <mergeCell ref="C51:C55"/>
    <mergeCell ref="C57:C60"/>
    <mergeCell ref="C61:C64"/>
    <mergeCell ref="A51:A64"/>
    <mergeCell ref="B51:B64"/>
    <mergeCell ref="A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C21" sqref="C21:C26"/>
    </sheetView>
  </sheetViews>
  <sheetFormatPr defaultRowHeight="14.4" outlineLevelRow="0" outlineLevelCol="0"/>
  <cols>
    <col min="3" max="3" width="60" customWidth="true" style="0"/>
    <col min="4" max="4" width="12" customWidth="true" style="0"/>
  </cols>
  <sheetData>
    <row r="20" spans="1:4">
      <c r="C20" s="13" t="s">
        <v>5</v>
      </c>
      <c r="D20" s="13" t="s">
        <v>14</v>
      </c>
    </row>
    <row r="21" spans="1:4">
      <c r="C21" s="7" t="s">
        <v>20</v>
      </c>
      <c r="D21" s="11">
        <f>Governance!K15</f>
        <v>12.5</v>
      </c>
    </row>
    <row r="22" spans="1:4">
      <c r="C22" s="7" t="s">
        <v>28</v>
      </c>
      <c r="D22" s="11">
        <f>Governance!K21</f>
        <v>2.77777777777778</v>
      </c>
    </row>
    <row r="23" spans="1:4">
      <c r="C23" s="7" t="s">
        <v>37</v>
      </c>
      <c r="D23" s="11">
        <f>Governance!K26</f>
        <v>0</v>
      </c>
    </row>
    <row r="24" spans="1:4">
      <c r="C24" s="7" t="s">
        <v>45</v>
      </c>
      <c r="D24" s="11">
        <f>Governance!K30</f>
        <v>4.16666666666667</v>
      </c>
    </row>
    <row r="25" spans="1:4">
      <c r="C25" s="7" t="s">
        <v>52</v>
      </c>
      <c r="D25" s="11">
        <f>Governance!K33</f>
        <v>0</v>
      </c>
    </row>
    <row r="26" spans="1:4">
      <c r="C26" s="7" t="s">
        <v>57</v>
      </c>
      <c r="D26" s="11">
        <f>Governance!K39</f>
        <v>12.5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0" workbookViewId="0" showGridLines="true" showRowColHeaders="1">
      <selection activeCell="B7" sqref="B7:B11"/>
    </sheetView>
  </sheetViews>
  <sheetFormatPr defaultRowHeight="14.4" outlineLevelRow="0" outlineLevelCol="0"/>
  <cols>
    <col min="2" max="2" width="60" customWidth="true" style="0"/>
    <col min="3" max="3" width="12" customWidth="true" style="0"/>
  </cols>
  <sheetData>
    <row r="6" spans="1:3">
      <c r="B6" s="13" t="s">
        <v>5</v>
      </c>
      <c r="C6" s="13" t="s">
        <v>14</v>
      </c>
    </row>
    <row r="7" spans="1:3">
      <c r="B7" s="7" t="s">
        <v>71</v>
      </c>
      <c r="C7" s="11">
        <f>'Sustainable Development Aspect'!K16</f>
        <v>20</v>
      </c>
    </row>
    <row r="8" spans="1:3">
      <c r="B8" s="7" t="s">
        <v>82</v>
      </c>
      <c r="C8" s="11">
        <f>'Sustainable Development Aspect'!K26</f>
        <v>0</v>
      </c>
    </row>
    <row r="9" spans="1:3">
      <c r="B9" s="7" t="s">
        <v>96</v>
      </c>
      <c r="C9" s="11">
        <f>'Sustainable Development Aspect'!K33</f>
        <v>13.33333333333333</v>
      </c>
    </row>
    <row r="10" spans="1:3">
      <c r="B10" s="7" t="s">
        <v>105</v>
      </c>
      <c r="C10" s="11">
        <f>'Sustainable Development Aspect'!K50</f>
        <v>16.66666666666667</v>
      </c>
    </row>
    <row r="11" spans="1:3">
      <c r="B11" s="7" t="s">
        <v>128</v>
      </c>
      <c r="C11" s="11">
        <f>'Sustainable Development Aspect'!K65</f>
        <v>13.5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4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3" max="3" width="32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</cols>
  <sheetData>
    <row r="3" spans="1:15">
      <c r="C3" s="15" t="s">
        <v>147</v>
      </c>
      <c r="D3" s="15" t="s">
        <v>5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 t="s">
        <v>150</v>
      </c>
    </row>
    <row r="4" spans="1:15">
      <c r="C4" s="15"/>
      <c r="D4" s="15" t="s">
        <v>148</v>
      </c>
      <c r="E4" s="15"/>
      <c r="F4" s="15"/>
      <c r="G4" s="15"/>
      <c r="H4" s="15"/>
      <c r="I4" s="15"/>
      <c r="J4" s="15" t="s">
        <v>149</v>
      </c>
      <c r="K4" s="15"/>
      <c r="L4" s="15"/>
      <c r="M4" s="15"/>
      <c r="N4" s="15"/>
      <c r="O4" s="15"/>
    </row>
    <row r="5" spans="1:15" customHeight="1" ht="75">
      <c r="C5" s="15"/>
      <c r="D5" s="15" t="s">
        <v>20</v>
      </c>
      <c r="E5" s="15" t="s">
        <v>28</v>
      </c>
      <c r="F5" s="15" t="s">
        <v>37</v>
      </c>
      <c r="G5" s="15" t="s">
        <v>45</v>
      </c>
      <c r="H5" s="15" t="s">
        <v>52</v>
      </c>
      <c r="I5" s="15" t="s">
        <v>57</v>
      </c>
      <c r="J5" s="15" t="s">
        <v>71</v>
      </c>
      <c r="K5" s="15" t="s">
        <v>82</v>
      </c>
      <c r="L5" s="15" t="s">
        <v>96</v>
      </c>
      <c r="M5" s="15" t="s">
        <v>105</v>
      </c>
      <c r="N5" s="15" t="s">
        <v>128</v>
      </c>
      <c r="O5" s="15"/>
    </row>
    <row r="6" spans="1:15">
      <c r="C6" s="16" t="s">
        <v>151</v>
      </c>
      <c r="D6" s="17">
        <f>Gov_Radar!D21</f>
        <v>12.5</v>
      </c>
      <c r="E6" s="17">
        <f>Gov_Radar!D22</f>
        <v>2.77777777777778</v>
      </c>
      <c r="F6" s="17">
        <f>Gov_Radar!D23</f>
        <v>0</v>
      </c>
      <c r="G6" s="17">
        <f>Gov_Radar!D24</f>
        <v>4.16666666666667</v>
      </c>
      <c r="H6" s="17">
        <f>Gov_Radar!D25</f>
        <v>0</v>
      </c>
      <c r="I6" s="17">
        <f>Gov_Radar!D26</f>
        <v>12.5</v>
      </c>
      <c r="J6" s="17">
        <f>SD_Radar!C7</f>
        <v>20</v>
      </c>
      <c r="K6" s="17">
        <f>SD_Radar!C8</f>
        <v>0</v>
      </c>
      <c r="L6" s="17">
        <f>SD_Radar!C9</f>
        <v>13.33333333333333</v>
      </c>
      <c r="M6" s="17">
        <f>SD_Radar!C10</f>
        <v>16.66666666666667</v>
      </c>
      <c r="N6" s="17">
        <f>SD_Radar!C11</f>
        <v>13.5</v>
      </c>
      <c r="O6" s="17">
        <f>SUM(D6:N6)</f>
        <v>95.44444444444444</v>
      </c>
    </row>
    <row r="7" spans="1:15">
      <c r="C7" s="16" t="s">
        <v>152</v>
      </c>
      <c r="D7" s="14" t="str">
        <f>IF(D6/16.6666666667*100&gt;66.6666666667,"Hijau",IF(D6/16.6666666667*100&gt;33.3333333333,"Kuning","Merah"))</f>
        <v>Hijau</v>
      </c>
      <c r="E7" s="14" t="str">
        <f>IF(E6/16.6666666667*100&gt;66.6666666667,"Hijau",IF(E6/16.6666666667*100&gt;33.3333333333,"Kuning","Merah"))</f>
        <v>Merah</v>
      </c>
      <c r="F7" s="14" t="str">
        <f>IF(F6/16.6666666667*100&gt;66.6666666667,"Hijau",IF(F6/16.6666666667*100&gt;33.3333333333,"Kuning","Merah"))</f>
        <v>Merah</v>
      </c>
      <c r="G7" s="14" t="str">
        <f>IF(G6/16.6666666667*100&gt;66.6666666667,"Hijau",IF(G6/16.6666666667*100&gt;33.3333333333,"Kuning","Merah"))</f>
        <v>Merah</v>
      </c>
      <c r="H7" s="14" t="str">
        <f>IF(H6/16.6666666667*100&gt;66.6666666667,"Hijau",IF(H6/16.6666666667*100&gt;33.3333333333,"Kuning","Merah"))</f>
        <v>Merah</v>
      </c>
      <c r="I7" s="14" t="str">
        <f>IF(I6/16.6666666667*100&gt;66.6666666667,"Hijau",IF(I6/16.6666666667*100&gt;33.3333333333,"Kuning","Merah"))</f>
        <v>Hijau</v>
      </c>
      <c r="J7" s="14" t="str">
        <f>IF(J6/20*100&gt;66.6666666667,"Hijau",IF(J6/20*100&gt;33.3333333333,"Kuning","Merah"))</f>
        <v>Hijau</v>
      </c>
      <c r="K7" s="14" t="str">
        <f>IF(K6/20*100&gt;66.6666666667,"Hijau",IF(K6/20*100&gt;33.3333333333,"Kuning","Merah"))</f>
        <v>Merah</v>
      </c>
      <c r="L7" s="14" t="str">
        <f>IF(L6/20*100&gt;66.6666666667,"Hijau",IF(L6/20*100&gt;33.3333333333,"Kuning","Merah"))</f>
        <v>Kuning</v>
      </c>
      <c r="M7" s="14" t="str">
        <f>IF(M6/20*100&gt;66.6666666667,"Hijau",IF(M6/20*100&gt;33.3333333333,"Kuning","Merah"))</f>
        <v>Hijau</v>
      </c>
      <c r="N7" s="14" t="str">
        <f>IF(N6/20*100&gt;66.6666666667,"Hijau",IF(N6/20*100&gt;33.3333333333,"Kuning","Merah"))</f>
        <v>Hijau</v>
      </c>
      <c r="O7" s="14"/>
    </row>
    <row r="8" spans="1:15">
      <c r="C8" s="16" t="s">
        <v>153</v>
      </c>
      <c r="D8" s="17">
        <f>SUM(D6:I6)</f>
        <v>31.94444444444445</v>
      </c>
      <c r="E8" s="17"/>
      <c r="F8" s="17"/>
      <c r="G8" s="17"/>
      <c r="H8" s="17"/>
      <c r="I8" s="17"/>
      <c r="J8" s="17">
        <f>SUM(J6:N6)</f>
        <v>63.50000000000001</v>
      </c>
      <c r="K8" s="17"/>
      <c r="L8" s="17"/>
      <c r="M8" s="17"/>
      <c r="N8" s="17"/>
      <c r="O8" s="14"/>
    </row>
    <row r="9" spans="1:15">
      <c r="C9" s="16" t="s">
        <v>154</v>
      </c>
      <c r="D9" s="14" t="str">
        <f>IF(D8/100*100&gt;66.6666666667,"Hijau",IF(D8/100*100&gt;33.3333333333,"Kuning","Merah"))</f>
        <v>Merah</v>
      </c>
      <c r="E9" s="14"/>
      <c r="F9" s="14"/>
      <c r="G9" s="14"/>
      <c r="H9" s="14"/>
      <c r="I9" s="14"/>
      <c r="J9" s="14" t="str">
        <f>IF(J8/100*100&gt;66.6666666667,"Hijau",IF(J8/100*100&gt;33.3333333333,"Kuning","Merah"))</f>
        <v>Kuning</v>
      </c>
      <c r="K9" s="14"/>
      <c r="L9" s="14"/>
      <c r="M9" s="14"/>
      <c r="N9" s="14"/>
      <c r="O9" s="14"/>
    </row>
    <row r="10" spans="1:15">
      <c r="C10" s="16" t="s">
        <v>155</v>
      </c>
      <c r="D10" s="17">
        <f>D8+J8</f>
        <v>95.44444444444446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4"/>
    </row>
    <row r="11" spans="1:15">
      <c r="C11" s="16" t="s">
        <v>156</v>
      </c>
      <c r="D11" s="14" t="str">
        <f>IF(D10/200*100&gt;66.6666666667,"Hijau",IF(D10/200*100&gt;33.3333333333,"Kuning","Merah"))</f>
        <v>Kuning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3" spans="1:15">
      <c r="C13" s="1" t="s">
        <v>157</v>
      </c>
    </row>
    <row r="14" spans="1:15">
      <c r="C14" s="1" t="s">
        <v>158</v>
      </c>
      <c r="D14" t="s">
        <v>159</v>
      </c>
      <c r="E14" t="s">
        <v>160</v>
      </c>
      <c r="I14" s="1" t="s">
        <v>165</v>
      </c>
      <c r="J14" t="s">
        <v>159</v>
      </c>
      <c r="K14" t="s">
        <v>166</v>
      </c>
    </row>
    <row r="15" spans="1:15">
      <c r="D15" t="s">
        <v>161</v>
      </c>
      <c r="E15" t="s">
        <v>162</v>
      </c>
      <c r="J15" t="s">
        <v>161</v>
      </c>
      <c r="K15" t="s">
        <v>167</v>
      </c>
    </row>
    <row r="16" spans="1:15">
      <c r="D16" t="s">
        <v>163</v>
      </c>
      <c r="E16" t="s">
        <v>164</v>
      </c>
      <c r="J16" t="s">
        <v>163</v>
      </c>
      <c r="K16" t="s">
        <v>168</v>
      </c>
    </row>
    <row r="18" spans="1:15">
      <c r="C18" s="1" t="s">
        <v>169</v>
      </c>
      <c r="D18" t="s">
        <v>159</v>
      </c>
      <c r="E18" t="s">
        <v>170</v>
      </c>
    </row>
    <row r="19" spans="1:15">
      <c r="D19" t="s">
        <v>161</v>
      </c>
      <c r="E19" t="s">
        <v>171</v>
      </c>
    </row>
    <row r="20" spans="1:15">
      <c r="D20" t="s">
        <v>163</v>
      </c>
      <c r="E20" t="s">
        <v>172</v>
      </c>
    </row>
    <row r="22" spans="1:15">
      <c r="C22" s="1" t="s">
        <v>173</v>
      </c>
      <c r="D22" t="s">
        <v>159</v>
      </c>
      <c r="E22" t="s">
        <v>174</v>
      </c>
    </row>
    <row r="23" spans="1:15">
      <c r="D23" t="s">
        <v>161</v>
      </c>
      <c r="E23" t="s">
        <v>175</v>
      </c>
    </row>
    <row r="24" spans="1:15">
      <c r="D24" t="s">
        <v>163</v>
      </c>
      <c r="E24" t="s">
        <v>176</v>
      </c>
    </row>
  </sheetData>
  <mergeCells>
    <mergeCell ref="C3:C5"/>
    <mergeCell ref="D3:N3"/>
    <mergeCell ref="D4:I4"/>
    <mergeCell ref="J4:N4"/>
    <mergeCell ref="O3:O5"/>
    <mergeCell ref="D8:I8"/>
    <mergeCell ref="J8:N8"/>
    <mergeCell ref="D9:I9"/>
    <mergeCell ref="J9:N9"/>
    <mergeCell ref="D10:N10"/>
    <mergeCell ref="D11:N11"/>
  </mergeCells>
  <conditionalFormatting sqref="D7:N7">
    <cfRule type="cellIs" dxfId="0" priority="1" operator="equal">
      <formula>"Hijau"</formula>
    </cfRule>
    <cfRule type="cellIs" dxfId="1" priority="2" operator="equal">
      <formula>"Kuning"</formula>
    </cfRule>
    <cfRule type="cellIs" dxfId="2" priority="3" operator="equal">
      <formula>"Merah"</formula>
    </cfRule>
  </conditionalFormatting>
  <conditionalFormatting sqref="D9:N9">
    <cfRule type="cellIs" dxfId="0" priority="4" operator="equal">
      <formula>"Hijau"</formula>
    </cfRule>
    <cfRule type="cellIs" dxfId="1" priority="5" operator="equal">
      <formula>"Kuning"</formula>
    </cfRule>
    <cfRule type="cellIs" dxfId="2" priority="6" operator="equal">
      <formula>"Merah"</formula>
    </cfRule>
  </conditionalFormatting>
  <conditionalFormatting sqref="D11:N11">
    <cfRule type="cellIs" dxfId="0" priority="7" operator="equal">
      <formula>"Hijau"</formula>
    </cfRule>
    <cfRule type="cellIs" dxfId="1" priority="8" operator="equal">
      <formula>"Kuning"</formula>
    </cfRule>
    <cfRule type="cellIs" dxfId="2" priority="9" operator="equal">
      <formula>"Merah"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Governance</vt:lpstr>
      <vt:lpstr>Sustainable Development Aspect</vt:lpstr>
      <vt:lpstr>Gov_Radar</vt:lpstr>
      <vt:lpstr>SD_Radar</vt:lpstr>
      <vt:lpstr>Review Total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2026-10-25T21:36:40+07:00</dcterms:created>
  <dcterms:modified xsi:type="dcterms:W3CDTF">2026-10-25T21:36:40+07:00</dcterms:modified>
  <dc:title>Untitled Spreadsheet</dc:title>
  <dc:description/>
  <dc:subject/>
  <cp:keywords/>
  <cp:category/>
</cp:coreProperties>
</file>